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6" activeTab="10"/>
  </bookViews>
  <sheets>
    <sheet name="госп. товари(2)" sheetId="1" r:id="rId1"/>
    <sheet name="спорт. інвентар(8)" sheetId="2" r:id="rId2"/>
    <sheet name="м'який інвентар(7)" sheetId="3" r:id="rId3"/>
    <sheet name="миючі(4)" sheetId="4" r:id="rId4"/>
    <sheet name="меблі(6)" sheetId="5" r:id="rId5"/>
    <sheet name="фарба(9)" sheetId="6" r:id="rId6"/>
    <sheet name="воем.(11)" sheetId="7" r:id="rId7"/>
    <sheet name="колор, лак(12)" sheetId="8" r:id="rId8"/>
    <sheet name="3110" sheetId="9" r:id="rId9"/>
    <sheet name="облад. та інвен.(5)" sheetId="10" r:id="rId10"/>
    <sheet name="інвент.для пот.рем.(13)" sheetId="11" r:id="rId11"/>
  </sheets>
  <definedNames/>
  <calcPr fullCalcOnLoad="1"/>
</workbook>
</file>

<file path=xl/sharedStrings.xml><?xml version="1.0" encoding="utf-8"?>
<sst xmlns="http://schemas.openxmlformats.org/spreadsheetml/2006/main" count="805" uniqueCount="266">
  <si>
    <t xml:space="preserve">№ </t>
  </si>
  <si>
    <t>Найменування шкіл</t>
  </si>
  <si>
    <t>Всього,грн:</t>
  </si>
  <si>
    <t>к-ть</t>
  </si>
  <si>
    <t>сума</t>
  </si>
  <si>
    <t>грн.</t>
  </si>
  <si>
    <t>Червонорозселенська ЗОШ I ст.</t>
  </si>
  <si>
    <t>В.Балківська ЗОШ I-IIст.</t>
  </si>
  <si>
    <t>Граденицька ЗОШ I-IIст.</t>
  </si>
  <si>
    <t>Паліївська ЗОШ I-IIст.</t>
  </si>
  <si>
    <t>Секретарівська ЗОШ I-IIст.</t>
  </si>
  <si>
    <t>Ш.Балківська ЗОШ I-IIст.</t>
  </si>
  <si>
    <t>Яськівська ЗОШ I-IIст.</t>
  </si>
  <si>
    <t>Августівська ЗОШ I-III ст.</t>
  </si>
  <si>
    <t>Березанська ЗОШ I-III ст.</t>
  </si>
  <si>
    <t>В. Дальницька ЗОШ I-III ст.№2</t>
  </si>
  <si>
    <t>Василівська ЗОШ I-III ст.</t>
  </si>
  <si>
    <t>Вигодянська ЗОШ I-III ст.</t>
  </si>
  <si>
    <t>Граденицька ЗОШ I-III ст.</t>
  </si>
  <si>
    <t>Дачненська №1ЗОШ I-III ст.</t>
  </si>
  <si>
    <t>Іллінська ЗОШ I-III ст.</t>
  </si>
  <si>
    <t>Яськівська ЗОШ I-III ст.</t>
  </si>
  <si>
    <t>Старший економіст</t>
  </si>
  <si>
    <t>Всього, грн:</t>
  </si>
  <si>
    <t>Миючі товари</t>
  </si>
  <si>
    <t>Комплект меблів для каб.географії (10000,00 грн.)</t>
  </si>
  <si>
    <t>Стіл учнів. 2-х місний 1-4 кл. (1100,00 грн.)</t>
  </si>
  <si>
    <t>Стіл учнів. 2-х місний 5-11 кл. (1100,00 грн.)</t>
  </si>
  <si>
    <t>Меблі</t>
  </si>
  <si>
    <t>додаток №6</t>
  </si>
  <si>
    <t>Стільці учнів. 1-4 кл. (240,00 грн.)</t>
  </si>
  <si>
    <t>Стільці учнів. 5-11 кл. (240,00 грн.)</t>
  </si>
  <si>
    <t>Шафа книжкова, багатоцільового призначення (1200,00 грн.)</t>
  </si>
  <si>
    <t>Шафа для журналів (1200,00 грн.)</t>
  </si>
  <si>
    <t>Крісла для актового залу (450,00 грн.)</t>
  </si>
  <si>
    <t>Стіл комп'ютерний (850,00 грн.)</t>
  </si>
  <si>
    <t>Шафа для одягу      (960,00 грн.)</t>
  </si>
  <si>
    <t>Вішалка однобічна (20 гачків)   (900,00 грн.)</t>
  </si>
  <si>
    <t>Стіл-кафедра (2400,00 грн.)</t>
  </si>
  <si>
    <t>Стіл-демонстраційний (1200,00 грн.)</t>
  </si>
  <si>
    <t>Шафа витяжна  для хімії та фізики (10000,00 грн.)</t>
  </si>
  <si>
    <t>Стенд (360,00 грн.)</t>
  </si>
  <si>
    <t>Стелажі книжкові для бібліотеки (800,00 грн.)</t>
  </si>
  <si>
    <t>Трибуна (1450,00 ргн.)</t>
  </si>
  <si>
    <t>Шафа медична (1600,00 грн.)</t>
  </si>
  <si>
    <t>Кушетка (1200,00 грн.)</t>
  </si>
  <si>
    <t>Секції кутові (400,00 грн.)</t>
  </si>
  <si>
    <t>Стіл письмовий для вчителів (700,00 грн.)</t>
  </si>
  <si>
    <t>М'який інвентар</t>
  </si>
  <si>
    <t>додаток №7</t>
  </si>
  <si>
    <t>Доместос           (для туалету)  (45,00 грн.)</t>
  </si>
  <si>
    <t>Мило господарське (250 г)            (6,00 грн.)</t>
  </si>
  <si>
    <t>Трубоочисник, засіб для каналізації "Крот" (1л)  (31,00 грн.)</t>
  </si>
  <si>
    <t>Порошок пральний (1 кг)  (35,00 грн.)</t>
  </si>
  <si>
    <t>Сода кальцинірована (1 кг)               (10,00 грн.)</t>
  </si>
  <si>
    <t>Засіб для миття поверхонь (1 л)              (65,00 грн.)</t>
  </si>
  <si>
    <t>Засіб для миття скла (0,750 мл)  (25,00 грн.)</t>
  </si>
  <si>
    <t>Мило рідке (1л)          (40,00 грн.)</t>
  </si>
  <si>
    <t>Халати білі (190,00 грн.)</t>
  </si>
  <si>
    <t>Халати для учнів (урок праці)       (190,00 грн.)</t>
  </si>
  <si>
    <t>Ветош  для  підлоги  (кг)  (10,00 грн.)</t>
  </si>
  <si>
    <t>Державний     прапор             (350,00 грн.)</t>
  </si>
  <si>
    <t>Спортивний інвентар</t>
  </si>
  <si>
    <t>Кінь спортивний (3500,00 грн.)</t>
  </si>
  <si>
    <t>Скакалки (55,00 грн.)</t>
  </si>
  <si>
    <t>Обручі               (70,00 грн.)</t>
  </si>
  <si>
    <t>Шашки             (350,00 грн.)</t>
  </si>
  <si>
    <t>Шахи             (350,00 грн.)</t>
  </si>
  <si>
    <t>М'ячі волейбольні (190,00 грн.)</t>
  </si>
  <si>
    <t>М'ячі футбольні (270,00 грн.)</t>
  </si>
  <si>
    <t>М'ячі баскетбольні (200,00 грн.)</t>
  </si>
  <si>
    <t>Гімнастичні лавки                 (1950,00 грн.)</t>
  </si>
  <si>
    <t>Козел                       (3500,00 грн.)</t>
  </si>
  <si>
    <t>Мати                  (2350,00 грн.)</t>
  </si>
  <si>
    <t>Місток гімнастичний                   (2100,00 грн.)</t>
  </si>
  <si>
    <t>Гімнастичні палиці                      (180,00 грн.)</t>
  </si>
  <si>
    <t>Гімнастичні кільця              (980,00 грн.)</t>
  </si>
  <si>
    <t>Перекладина спортивна гімнастична (2400,00 грн.)</t>
  </si>
  <si>
    <t>Канат для перетягування (600,00 грн.)</t>
  </si>
  <si>
    <t>Гімнастичні килимки               (260,00 грн.)</t>
  </si>
  <si>
    <t>Гімнастичні стінки                (2400,00 грн.)</t>
  </si>
  <si>
    <t>Синя</t>
  </si>
  <si>
    <t>Салатна</t>
  </si>
  <si>
    <t>Слонова кость</t>
  </si>
  <si>
    <t>Бірюзова</t>
  </si>
  <si>
    <t>Червона</t>
  </si>
  <si>
    <t>Чорна</t>
  </si>
  <si>
    <t>Жовта</t>
  </si>
  <si>
    <t>Зелена</t>
  </si>
  <si>
    <t>Блакитна</t>
  </si>
  <si>
    <t>Сіра</t>
  </si>
  <si>
    <t>Жовто-коричнева</t>
  </si>
  <si>
    <t>Червоно-коричнева</t>
  </si>
  <si>
    <t>Бежева</t>
  </si>
  <si>
    <t>додаток №9</t>
  </si>
  <si>
    <t xml:space="preserve">Біла                        </t>
  </si>
  <si>
    <t>додаток №11</t>
  </si>
  <si>
    <t>Водоемульсійна - барба</t>
  </si>
  <si>
    <t>Колор - пігмент, лак, розчинник</t>
  </si>
  <si>
    <t>додаток № 5</t>
  </si>
  <si>
    <t>Інше обладнаннгя та інвентарь</t>
  </si>
  <si>
    <t>Картридж для принтера (980,00 грн.)</t>
  </si>
  <si>
    <t>Електро-мікрофон  (700,00 грн.)</t>
  </si>
  <si>
    <t>Водонагрівач (бойлер )  (2300,00 грн.)</t>
  </si>
  <si>
    <t>Шуруповерт (600,00 грн.)</t>
  </si>
  <si>
    <t>Комплект комп'ютерна миш та клавіатура (390,00 грн.)</t>
  </si>
  <si>
    <t>Болгарка (1500,00 грн.)</t>
  </si>
  <si>
    <t>Картридж для принтера (кольоровий) (980,00 грн.)</t>
  </si>
  <si>
    <t>Антена телевізійна (600,00 грн.)</t>
  </si>
  <si>
    <t>Електрорушник  (1800,00 грн.)</t>
  </si>
  <si>
    <t>Електричний насос БЦН (2490,00 грн.)</t>
  </si>
  <si>
    <t>Стерео гарнітура (наушники, мікрафон) (950,00 грн.)</t>
  </si>
  <si>
    <t>Електродзвінки   (1400 грн.)</t>
  </si>
  <si>
    <t>Господарські товари</t>
  </si>
  <si>
    <t>додаток №2</t>
  </si>
  <si>
    <t>Віники внутршні (55,00 грн.)</t>
  </si>
  <si>
    <t>Віники дворові (60,00 грн.)</t>
  </si>
  <si>
    <t>Замки врізні (200,00 грн.)</t>
  </si>
  <si>
    <t>Циліндр для замка       (90,00 грн.)</t>
  </si>
  <si>
    <t>Лопати штикова (110,00 грн.)</t>
  </si>
  <si>
    <t>Граблі (110,00 грн.)</t>
  </si>
  <si>
    <t>Держаки (35,00 грн.)</t>
  </si>
  <si>
    <t>Сапи               (90,00 грн.)</t>
  </si>
  <si>
    <t>Шланг для поливу          (45,00 грн.)</t>
  </si>
  <si>
    <t>Лопати для снігу                  (145,00 грн.)</t>
  </si>
  <si>
    <t>Савки для сміття           (40,00 грн.)</t>
  </si>
  <si>
    <t>Лопата  совкова          (90,00 грн.)</t>
  </si>
  <si>
    <t>Швабри                (90,00 грн.)</t>
  </si>
  <si>
    <t>Корзина для сміття              (65,00 грн.)</t>
  </si>
  <si>
    <t>Електроболгарка  велика (1500,00 грн.)</t>
  </si>
  <si>
    <t>Сокира (180,00 грн.)</t>
  </si>
  <si>
    <t>Косовище (держ.до коси)        (120,00 грн.)</t>
  </si>
  <si>
    <t>Ростомер (1500,00 грн.)</t>
  </si>
  <si>
    <t>Кран шаровий (каналазація) (1200,00 грн.)</t>
  </si>
  <si>
    <t>Сіфон до мийки (110,00 грн.)</t>
  </si>
  <si>
    <t>Брусья (3800,00 грн.)</t>
  </si>
  <si>
    <t>Дошка 3-х створчета (3800,00 грн.)</t>
  </si>
  <si>
    <t>Комп'ютер (11000,00 грн.)</t>
  </si>
  <si>
    <t>Ноутбук (11000,00 грн.)</t>
  </si>
  <si>
    <t>Проектор (25000,00 грн.)</t>
  </si>
  <si>
    <t>Телевізор (5000,00 грн.)</t>
  </si>
  <si>
    <t>Принтер (лазерний) (5000,00 грн.)</t>
  </si>
  <si>
    <t>Сейф   (3600,00 грн.)</t>
  </si>
  <si>
    <t>Холодильник для медикаментів (3000,00 грн.)</t>
  </si>
  <si>
    <t>Швецька стінка   (5000,00 грн.)</t>
  </si>
  <si>
    <t>Музичний центр               (5000,00 грн.)</t>
  </si>
  <si>
    <t>МФУ                                (5000,00 грн.)</t>
  </si>
  <si>
    <t>Шафа витяжна (12000,00 грн.)</t>
  </si>
  <si>
    <t>Стінка       (10000,00 грн.)</t>
  </si>
  <si>
    <t>додаток №</t>
  </si>
  <si>
    <t>Умивальники (380,00 грн.)</t>
  </si>
  <si>
    <t>Інвентарь для поточного ремонту</t>
  </si>
  <si>
    <t>Кісточки для фарбування маленькі            (15,00 грн.)</t>
  </si>
  <si>
    <t>Кісточки для фарбування великі                   (25,00 грн.)</t>
  </si>
  <si>
    <t>Валіки маленькі  (25,00 грн.)</t>
  </si>
  <si>
    <t>Валіки великі (35,00 грн.)</t>
  </si>
  <si>
    <t>Лотки для фарби             (35,00 грн.)</t>
  </si>
  <si>
    <t>Щітки для родіаторів (25,00 грн.)</t>
  </si>
  <si>
    <t>Порошок для чищення  (28,00 грн.)</t>
  </si>
  <si>
    <t>Миючий засіб для підлоги (л)    (28,00 грн.)</t>
  </si>
  <si>
    <t>Розподіл КЕКВ 2210 на  2017 рік</t>
  </si>
  <si>
    <t>Розподіл КЕКВ 3110 на  2017 рік</t>
  </si>
  <si>
    <t>Бензопила</t>
  </si>
  <si>
    <t>Фарба (кг)</t>
  </si>
  <si>
    <t>Щітка для миття вікон</t>
  </si>
  <si>
    <t xml:space="preserve">Кісточки для фарбування середні   </t>
  </si>
  <si>
    <t>Валіки середні</t>
  </si>
  <si>
    <t>Елекетротурбіна</t>
  </si>
  <si>
    <t>Електролобзік</t>
  </si>
  <si>
    <t>Вхідний килим резиновий</t>
  </si>
  <si>
    <t>Тримач для проектора (підвісний)</t>
  </si>
  <si>
    <t>Екран</t>
  </si>
  <si>
    <t>Стойка для мікрафона</t>
  </si>
  <si>
    <t>Набір сверл по металу  (70,00 грн.)</t>
  </si>
  <si>
    <t>Набір сверл по дереву  (50,00 грн.)</t>
  </si>
  <si>
    <t>Набір викруток (210,00 грн.)</t>
  </si>
  <si>
    <t>Електричний краскопульт</t>
  </si>
  <si>
    <t>Комбінезони робочі</t>
  </si>
  <si>
    <t>Пилесос</t>
  </si>
  <si>
    <t>Колонки  (для актового зала)</t>
  </si>
  <si>
    <t>Комплект меблів для методичного кабінету</t>
  </si>
  <si>
    <t>Замки нависні     (50,00 грн.)</t>
  </si>
  <si>
    <t>Коса               (150,00 грн.)</t>
  </si>
  <si>
    <t>Перфоратор (1500,00 грн.)</t>
  </si>
  <si>
    <t>Принтер кольоровий (3200,00 грн.)</t>
  </si>
  <si>
    <t>Підсилювач</t>
  </si>
  <si>
    <t>Картридж для ксерокса</t>
  </si>
  <si>
    <t xml:space="preserve">Дошка 5-и секцій </t>
  </si>
  <si>
    <t>Дрель - ударна</t>
  </si>
  <si>
    <t>Мікрофон професійний (25000,00 грн.)</t>
  </si>
  <si>
    <t>Турбіна по металу</t>
  </si>
  <si>
    <t>Гідрофор 2.2 кВт</t>
  </si>
  <si>
    <t>Бак для води (резервної) (500л)</t>
  </si>
  <si>
    <t>Деревообробний станок</t>
  </si>
  <si>
    <t>Точильний станок</t>
  </si>
  <si>
    <t>Свердлильний станок</t>
  </si>
  <si>
    <t>Машинка швейна</t>
  </si>
  <si>
    <t>Верстаки комбіновані (дерево+метал) (18000,00 грн.)</t>
  </si>
  <si>
    <t>Верстаки по дереву</t>
  </si>
  <si>
    <t>Верстаки по металу</t>
  </si>
  <si>
    <t>Електона таблиця Мендєлєєва</t>
  </si>
  <si>
    <t>Інструменти для духового оркестру</t>
  </si>
  <si>
    <t>Унітази з бачками (650,00 грн.)</t>
  </si>
  <si>
    <t>Дрель перфоратор</t>
  </si>
  <si>
    <t>Праска</t>
  </si>
  <si>
    <t>Гарнінура головні телефон з мікрофоном</t>
  </si>
  <si>
    <t xml:space="preserve">Електрична швейна машинка </t>
  </si>
  <si>
    <t>Темно - коричнева</t>
  </si>
  <si>
    <t>Морозильна камера</t>
  </si>
  <si>
    <t>Духові шафи</t>
  </si>
  <si>
    <t>Акаустична система для актового залу</t>
  </si>
  <si>
    <t>Резинові чоботи</t>
  </si>
  <si>
    <t>Станок токарний по металу</t>
  </si>
  <si>
    <t>Станок сверлильний настільний</t>
  </si>
  <si>
    <t>Стіл лабораторний з мийкою для каб. хімії</t>
  </si>
  <si>
    <t>Лінгафоний кабінет (15+1, пронрамного забезпечення)</t>
  </si>
  <si>
    <t>Шпатель (різний) (30,00 гнрн.)</t>
  </si>
  <si>
    <t>Відро оценковане (90,00 грн.)</t>
  </si>
  <si>
    <t xml:space="preserve">Меблевий комплект по 100 шт.(болт, гайка, шуруп)  \200грн\  </t>
  </si>
  <si>
    <t>Секатор (90,00 грн.)</t>
  </si>
  <si>
    <t>Пакети для сміття (25,00 грн.) упак.</t>
  </si>
  <si>
    <t xml:space="preserve"> Баки-Урни для сміття дворові (2400,00 грн.)</t>
  </si>
  <si>
    <t>Тачка (1200,00 грн.)</t>
  </si>
  <si>
    <t>Відро пластмасове (50,00 грн.)</t>
  </si>
  <si>
    <t xml:space="preserve">Шурупи різні\0,25грн\                        </t>
  </si>
  <si>
    <t>Кран  різні в асорт(90,00 грн.)</t>
  </si>
  <si>
    <t>Тулетний набір (йорж та підставка) (70,00 грн.)</t>
  </si>
  <si>
    <t>Ручка до дверей (150,00 грн.)</t>
  </si>
  <si>
    <t>Крейда   (ящ.)        160,00 грн.)</t>
  </si>
  <si>
    <t>Кромка 16 мм  (м) (ольха для парт) 5грн</t>
  </si>
  <si>
    <t>Роторний диск для мотокоси150грн</t>
  </si>
  <si>
    <t>Ліска для мотокоси ( 5м)=50грн</t>
  </si>
  <si>
    <t>Диски по металу60грн,</t>
  </si>
  <si>
    <t>Ізоляційний матеріал (утеплювач зовнішних труб) (м2)*50.0</t>
  </si>
  <si>
    <t>Диск турбінний О 280\55,0\</t>
  </si>
  <si>
    <t>Канат гімнастичний (д/лазання 7м) (1600,00 грн.)</t>
  </si>
  <si>
    <t>Сітка волейбольна 690,00 грн.)</t>
  </si>
  <si>
    <t>Халати робочі\фартух\     (190,00 грн.)</t>
  </si>
  <si>
    <t>Рукавиці (тряпчані) (25,00 грн.)</t>
  </si>
  <si>
    <t>Рукавиці (гумові)        (20,00 грн.)</t>
  </si>
  <si>
    <t>Рушники махрові 55грн</t>
  </si>
  <si>
    <t>Чохли для автобуса (шт.)-500</t>
  </si>
  <si>
    <t>Білизна (л)  (20,00 грн.)</t>
  </si>
  <si>
    <t>Мило туалетне (70 г)              (10,00 грн.)</t>
  </si>
  <si>
    <t>Освіжувач повітря 35,0</t>
  </si>
  <si>
    <t>Тумба  (різна) 850</t>
  </si>
  <si>
    <t>Стільці напівм'які для вчителя Ісо \360\</t>
  </si>
  <si>
    <t>Вішалки гардеробні двостороння\1220\</t>
  </si>
  <si>
    <t>Шафа 2х-дверна напівідкрита без антрисоля1800грн</t>
  </si>
  <si>
    <t>ВДВ (водоемульсіонка) (кг)=25.0 грн</t>
  </si>
  <si>
    <t>ВДВ (водоемульсіонка) фасадна (кг)=35,0</t>
  </si>
  <si>
    <t>Пігментв асортименті (сонячний,бірюзовий, олівковий)</t>
  </si>
  <si>
    <t>Лак ПФ=55грн</t>
  </si>
  <si>
    <t>Розчинник = 30,0грн</t>
  </si>
  <si>
    <t>Колор в асорти.по 10 шт.кожен (пісочн.,персик.,жовт.,помаранч.)=35грн</t>
  </si>
  <si>
    <t>Синька ( 1\пач.) =55грн</t>
  </si>
  <si>
    <t>Щітки побілочні =55грн</t>
  </si>
  <si>
    <t>Малярна стрічко (рул.=60грн</t>
  </si>
  <si>
    <t>Комплект меблів для каб.біології (11800,00 грн.)</t>
  </si>
  <si>
    <t>Телевізор плазма 10000</t>
  </si>
  <si>
    <t>Комплект меблів для каб.фізики (18800,00 грн.)</t>
  </si>
  <si>
    <t>Комплект меблів для каб.хімії (18800,00 грн.)</t>
  </si>
  <si>
    <t>Інтерактивна доршка                  (22000,00 грн.)</t>
  </si>
  <si>
    <t>Мультимедійний проектор (набор) (12000,00 грн.)</t>
  </si>
  <si>
    <t>Холодильник=8000</t>
  </si>
  <si>
    <t>Кухонні плити =6000грн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</si>
</sst>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</numFmts>
  <fonts count="4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sz val="7"/>
      <name val="Arial"/>
      <family val="2"/>
    </font>
    <font>
      <b/>
      <sz val="8"/>
      <name val="Arial"/>
      <family val="2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4" borderId="1" applyNumberFormat="0" applyAlignment="0" applyProtection="0"/>
    <xf numFmtId="0" fontId="31" fillId="25" borderId="2" applyNumberFormat="0" applyAlignment="0" applyProtection="0"/>
    <xf numFmtId="0" fontId="32" fillId="25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6" borderId="7" applyNumberFormat="0" applyAlignment="0" applyProtection="0"/>
    <xf numFmtId="0" fontId="21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30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 shrinkToFit="1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shrinkToFit="1"/>
    </xf>
    <xf numFmtId="1" fontId="3" fillId="0" borderId="10" xfId="0" applyNumberFormat="1" applyFont="1" applyFill="1" applyBorder="1" applyAlignment="1">
      <alignment horizontal="center" vertical="center" shrinkToFit="1"/>
    </xf>
    <xf numFmtId="2" fontId="2" fillId="0" borderId="10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shrinkToFit="1"/>
    </xf>
    <xf numFmtId="0" fontId="0" fillId="0" borderId="0" xfId="0" applyFill="1" applyAlignment="1">
      <alignment shrinkToFit="1"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shrinkToFit="1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/>
    </xf>
    <xf numFmtId="0" fontId="4" fillId="0" borderId="1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3" fillId="31" borderId="10" xfId="0" applyFont="1" applyFill="1" applyBorder="1" applyAlignment="1">
      <alignment horizontal="center" vertical="center"/>
    </xf>
    <xf numFmtId="1" fontId="3" fillId="31" borderId="10" xfId="0" applyNumberFormat="1" applyFont="1" applyFill="1" applyBorder="1" applyAlignment="1">
      <alignment horizontal="center" vertical="center" shrinkToFit="1"/>
    </xf>
    <xf numFmtId="1" fontId="3" fillId="25" borderId="10" xfId="0" applyNumberFormat="1" applyFont="1" applyFill="1" applyBorder="1" applyAlignment="1">
      <alignment horizontal="center" vertical="center" shrinkToFit="1"/>
    </xf>
    <xf numFmtId="1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1" fontId="3" fillId="0" borderId="15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 shrinkToFit="1"/>
    </xf>
    <xf numFmtId="1" fontId="5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 shrinkToFit="1"/>
    </xf>
    <xf numFmtId="1" fontId="2" fillId="0" borderId="10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31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47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7" sqref="A7:A45"/>
    </sheetView>
  </sheetViews>
  <sheetFormatPr defaultColWidth="9.140625" defaultRowHeight="12.75"/>
  <cols>
    <col min="1" max="1" width="3.28125" style="12" customWidth="1"/>
    <col min="2" max="2" width="19.28125" style="9" customWidth="1"/>
    <col min="3" max="3" width="4.421875" style="9" customWidth="1"/>
    <col min="4" max="4" width="6.57421875" style="9" customWidth="1"/>
    <col min="5" max="5" width="3.8515625" style="9" customWidth="1"/>
    <col min="6" max="6" width="6.00390625" style="9" customWidth="1"/>
    <col min="7" max="7" width="3.57421875" style="9" customWidth="1"/>
    <col min="8" max="8" width="5.8515625" style="9" customWidth="1"/>
    <col min="9" max="9" width="3.8515625" style="9" customWidth="1"/>
    <col min="10" max="10" width="5.7109375" style="9" customWidth="1"/>
    <col min="11" max="11" width="3.28125" style="9" customWidth="1"/>
    <col min="12" max="12" width="5.421875" style="9" customWidth="1"/>
    <col min="13" max="13" width="3.421875" style="9" customWidth="1"/>
    <col min="14" max="14" width="6.00390625" style="9" customWidth="1"/>
    <col min="15" max="15" width="3.7109375" style="9" customWidth="1"/>
    <col min="16" max="16" width="5.140625" style="9" customWidth="1"/>
    <col min="17" max="17" width="3.57421875" style="9" customWidth="1"/>
    <col min="18" max="18" width="4.8515625" style="9" customWidth="1"/>
    <col min="19" max="19" width="3.421875" style="9" customWidth="1"/>
    <col min="20" max="20" width="6.00390625" style="9" customWidth="1"/>
    <col min="21" max="21" width="3.57421875" style="9" customWidth="1"/>
    <col min="22" max="22" width="5.28125" style="9" customWidth="1"/>
    <col min="23" max="23" width="4.140625" style="9" customWidth="1"/>
    <col min="24" max="24" width="5.140625" style="9" customWidth="1"/>
    <col min="25" max="25" width="4.140625" style="9" customWidth="1"/>
    <col min="26" max="26" width="5.421875" style="9" customWidth="1"/>
    <col min="27" max="27" width="4.421875" style="9" customWidth="1"/>
    <col min="28" max="28" width="5.7109375" style="9" customWidth="1"/>
    <col min="29" max="29" width="4.57421875" style="9" customWidth="1"/>
    <col min="30" max="30" width="5.7109375" style="9" customWidth="1"/>
    <col min="31" max="31" width="2.8515625" style="9" customWidth="1"/>
    <col min="32" max="32" width="5.57421875" style="9" customWidth="1"/>
    <col min="33" max="33" width="4.421875" style="9" customWidth="1"/>
    <col min="34" max="34" width="5.7109375" style="9" customWidth="1"/>
    <col min="35" max="35" width="3.7109375" style="9" customWidth="1"/>
    <col min="36" max="36" width="5.8515625" style="9" customWidth="1"/>
    <col min="37" max="37" width="4.421875" style="9" customWidth="1"/>
    <col min="38" max="38" width="5.57421875" style="9" customWidth="1"/>
    <col min="39" max="39" width="4.00390625" style="9" customWidth="1"/>
    <col min="40" max="40" width="5.8515625" style="9" customWidth="1"/>
    <col min="41" max="41" width="4.00390625" style="9" customWidth="1"/>
    <col min="42" max="42" width="5.28125" style="9" customWidth="1"/>
    <col min="43" max="43" width="4.8515625" style="9" customWidth="1"/>
    <col min="44" max="44" width="4.7109375" style="9" customWidth="1"/>
    <col min="45" max="45" width="3.57421875" style="9" customWidth="1"/>
    <col min="46" max="46" width="5.7109375" style="9" customWidth="1"/>
    <col min="47" max="47" width="3.8515625" style="9" customWidth="1"/>
    <col min="48" max="48" width="5.421875" style="9" customWidth="1"/>
    <col min="49" max="49" width="4.57421875" style="9" customWidth="1"/>
    <col min="50" max="50" width="5.57421875" style="9" customWidth="1"/>
    <col min="51" max="51" width="4.421875" style="9" customWidth="1"/>
    <col min="52" max="52" width="6.7109375" style="9" customWidth="1"/>
    <col min="53" max="53" width="4.140625" style="9" customWidth="1"/>
    <col min="54" max="54" width="5.00390625" style="9" customWidth="1"/>
    <col min="55" max="55" width="4.140625" style="9" customWidth="1"/>
    <col min="56" max="56" width="5.00390625" style="9" customWidth="1"/>
    <col min="57" max="57" width="3.28125" style="9" customWidth="1"/>
    <col min="58" max="58" width="6.00390625" style="9" customWidth="1"/>
    <col min="59" max="59" width="4.8515625" style="9" customWidth="1"/>
    <col min="60" max="60" width="5.57421875" style="9" customWidth="1"/>
    <col min="61" max="61" width="3.8515625" style="9" customWidth="1"/>
    <col min="62" max="62" width="6.00390625" style="9" customWidth="1"/>
    <col min="63" max="63" width="3.8515625" style="9" customWidth="1"/>
    <col min="64" max="64" width="6.28125" style="9" customWidth="1"/>
    <col min="65" max="65" width="4.8515625" style="9" customWidth="1"/>
    <col min="66" max="66" width="5.421875" style="9" customWidth="1"/>
    <col min="67" max="67" width="4.28125" style="9" customWidth="1"/>
    <col min="68" max="68" width="6.7109375" style="9" customWidth="1"/>
    <col min="69" max="69" width="3.57421875" style="9" customWidth="1"/>
    <col min="70" max="70" width="5.140625" style="9" customWidth="1"/>
    <col min="71" max="71" width="4.421875" style="9" customWidth="1"/>
    <col min="72" max="72" width="6.00390625" style="9" customWidth="1"/>
    <col min="73" max="73" width="3.00390625" style="9" customWidth="1"/>
    <col min="74" max="74" width="5.8515625" style="9" customWidth="1"/>
    <col min="75" max="75" width="4.28125" style="9" customWidth="1"/>
    <col min="76" max="76" width="5.421875" style="9" customWidth="1"/>
    <col min="77" max="77" width="4.57421875" style="9" customWidth="1"/>
    <col min="78" max="78" width="4.7109375" style="9" customWidth="1"/>
    <col min="79" max="79" width="4.28125" style="9" customWidth="1"/>
    <col min="80" max="80" width="5.8515625" style="9" customWidth="1"/>
    <col min="81" max="81" width="3.8515625" style="9" customWidth="1"/>
    <col min="82" max="82" width="6.28125" style="9" customWidth="1"/>
    <col min="83" max="83" width="4.57421875" style="9" customWidth="1"/>
    <col min="84" max="84" width="5.421875" style="9" customWidth="1"/>
    <col min="85" max="85" width="4.140625" style="9" customWidth="1"/>
    <col min="86" max="86" width="4.8515625" style="9" customWidth="1"/>
    <col min="87" max="87" width="4.140625" style="9" customWidth="1"/>
    <col min="88" max="88" width="5.28125" style="9" customWidth="1"/>
    <col min="89" max="89" width="4.421875" style="9" customWidth="1"/>
    <col min="90" max="90" width="4.7109375" style="9" customWidth="1"/>
    <col min="91" max="91" width="4.421875" style="9" customWidth="1"/>
    <col min="92" max="92" width="6.7109375" style="9" customWidth="1"/>
    <col min="93" max="93" width="4.421875" style="9" customWidth="1"/>
    <col min="94" max="94" width="6.7109375" style="9" customWidth="1"/>
    <col min="95" max="95" width="4.421875" style="9" hidden="1" customWidth="1"/>
    <col min="96" max="96" width="6.7109375" style="9" hidden="1" customWidth="1"/>
    <col min="97" max="97" width="4.421875" style="9" hidden="1" customWidth="1"/>
    <col min="98" max="98" width="6.7109375" style="9" hidden="1" customWidth="1"/>
    <col min="99" max="99" width="4.421875" style="9" hidden="1" customWidth="1"/>
    <col min="100" max="100" width="6.7109375" style="9" hidden="1" customWidth="1"/>
    <col min="101" max="101" width="9.57421875" style="9" customWidth="1"/>
  </cols>
  <sheetData>
    <row r="1" spans="1:17" s="9" customFormat="1" ht="12.75">
      <c r="A1" s="12"/>
      <c r="Q1" s="9" t="s">
        <v>114</v>
      </c>
    </row>
    <row r="2" spans="1:101" s="9" customFormat="1" ht="14.25" customHeight="1">
      <c r="A2" s="46" t="s">
        <v>160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16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8"/>
    </row>
    <row r="3" spans="1:101" s="9" customFormat="1" ht="12" customHeight="1">
      <c r="A3" s="49" t="s">
        <v>0</v>
      </c>
      <c r="B3" s="50" t="s">
        <v>1</v>
      </c>
      <c r="C3" s="53" t="s">
        <v>113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17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2"/>
    </row>
    <row r="4" spans="1:101" s="9" customFormat="1" ht="58.5" customHeight="1">
      <c r="A4" s="49"/>
      <c r="B4" s="50"/>
      <c r="C4" s="43" t="s">
        <v>115</v>
      </c>
      <c r="D4" s="43"/>
      <c r="E4" s="43" t="s">
        <v>116</v>
      </c>
      <c r="F4" s="43"/>
      <c r="G4" s="43" t="s">
        <v>181</v>
      </c>
      <c r="H4" s="43"/>
      <c r="I4" s="43" t="s">
        <v>117</v>
      </c>
      <c r="J4" s="43"/>
      <c r="K4" s="43" t="s">
        <v>118</v>
      </c>
      <c r="L4" s="43"/>
      <c r="M4" s="44" t="s">
        <v>126</v>
      </c>
      <c r="N4" s="45"/>
      <c r="O4" s="43" t="s">
        <v>119</v>
      </c>
      <c r="P4" s="43"/>
      <c r="Q4" s="44" t="s">
        <v>124</v>
      </c>
      <c r="R4" s="45"/>
      <c r="S4" s="43" t="s">
        <v>120</v>
      </c>
      <c r="T4" s="43"/>
      <c r="U4" s="43" t="s">
        <v>122</v>
      </c>
      <c r="V4" s="43"/>
      <c r="W4" s="43" t="s">
        <v>121</v>
      </c>
      <c r="X4" s="43"/>
      <c r="Y4" s="43" t="s">
        <v>123</v>
      </c>
      <c r="Z4" s="43"/>
      <c r="AA4" s="44" t="s">
        <v>125</v>
      </c>
      <c r="AB4" s="45"/>
      <c r="AC4" s="43" t="s">
        <v>220</v>
      </c>
      <c r="AD4" s="43"/>
      <c r="AE4" s="43" t="s">
        <v>221</v>
      </c>
      <c r="AF4" s="43"/>
      <c r="AG4" s="43" t="s">
        <v>128</v>
      </c>
      <c r="AH4" s="43"/>
      <c r="AI4" s="43" t="s">
        <v>222</v>
      </c>
      <c r="AJ4" s="43"/>
      <c r="AK4" s="43" t="s">
        <v>223</v>
      </c>
      <c r="AL4" s="43"/>
      <c r="AM4" s="43" t="s">
        <v>217</v>
      </c>
      <c r="AN4" s="43"/>
      <c r="AO4" s="43" t="s">
        <v>127</v>
      </c>
      <c r="AP4" s="43"/>
      <c r="AQ4" s="43" t="s">
        <v>224</v>
      </c>
      <c r="AR4" s="43"/>
      <c r="AS4" s="43" t="s">
        <v>218</v>
      </c>
      <c r="AT4" s="43"/>
      <c r="AU4" s="54" t="s">
        <v>225</v>
      </c>
      <c r="AV4" s="54"/>
      <c r="AW4" s="43" t="s">
        <v>164</v>
      </c>
      <c r="AX4" s="43"/>
      <c r="AY4" s="43" t="s">
        <v>226</v>
      </c>
      <c r="AZ4" s="43"/>
      <c r="BA4" s="43" t="s">
        <v>219</v>
      </c>
      <c r="BB4" s="43"/>
      <c r="BC4" s="43" t="s">
        <v>130</v>
      </c>
      <c r="BD4" s="43"/>
      <c r="BE4" s="43" t="s">
        <v>182</v>
      </c>
      <c r="BF4" s="43"/>
      <c r="BG4" s="43" t="s">
        <v>131</v>
      </c>
      <c r="BH4" s="43"/>
      <c r="BI4" s="43" t="s">
        <v>202</v>
      </c>
      <c r="BJ4" s="43"/>
      <c r="BK4" s="43" t="s">
        <v>150</v>
      </c>
      <c r="BL4" s="43"/>
      <c r="BM4" s="43" t="s">
        <v>175</v>
      </c>
      <c r="BN4" s="43"/>
      <c r="BO4" s="43" t="s">
        <v>227</v>
      </c>
      <c r="BP4" s="43"/>
      <c r="BQ4" s="43" t="s">
        <v>132</v>
      </c>
      <c r="BR4" s="43"/>
      <c r="BS4" s="43" t="s">
        <v>228</v>
      </c>
      <c r="BT4" s="43"/>
      <c r="BU4" s="43" t="s">
        <v>133</v>
      </c>
      <c r="BV4" s="43"/>
      <c r="BW4" s="43" t="s">
        <v>134</v>
      </c>
      <c r="BX4" s="43"/>
      <c r="BY4" s="43" t="s">
        <v>173</v>
      </c>
      <c r="BZ4" s="43"/>
      <c r="CA4" s="43" t="s">
        <v>174</v>
      </c>
      <c r="CB4" s="43"/>
      <c r="CC4" s="43" t="s">
        <v>229</v>
      </c>
      <c r="CD4" s="43"/>
      <c r="CE4" s="43" t="s">
        <v>230</v>
      </c>
      <c r="CF4" s="43"/>
      <c r="CG4" s="43" t="s">
        <v>231</v>
      </c>
      <c r="CH4" s="43"/>
      <c r="CI4" s="43" t="s">
        <v>232</v>
      </c>
      <c r="CJ4" s="43"/>
      <c r="CK4" s="43" t="s">
        <v>233</v>
      </c>
      <c r="CL4" s="43"/>
      <c r="CM4" s="43" t="s">
        <v>192</v>
      </c>
      <c r="CN4" s="43"/>
      <c r="CO4" s="43" t="s">
        <v>234</v>
      </c>
      <c r="CP4" s="43"/>
      <c r="CQ4" s="43"/>
      <c r="CR4" s="43"/>
      <c r="CS4" s="43"/>
      <c r="CT4" s="43"/>
      <c r="CU4" s="43"/>
      <c r="CV4" s="43"/>
      <c r="CW4" s="1" t="s">
        <v>23</v>
      </c>
    </row>
    <row r="5" spans="1:101" s="9" customFormat="1" ht="15.75" customHeight="1">
      <c r="A5" s="49"/>
      <c r="B5" s="50"/>
      <c r="C5" s="2" t="s">
        <v>3</v>
      </c>
      <c r="D5" s="2" t="s">
        <v>4</v>
      </c>
      <c r="E5" s="2" t="s">
        <v>3</v>
      </c>
      <c r="F5" s="2" t="s">
        <v>4</v>
      </c>
      <c r="G5" s="2" t="s">
        <v>3</v>
      </c>
      <c r="H5" s="2" t="s">
        <v>4</v>
      </c>
      <c r="I5" s="2" t="s">
        <v>3</v>
      </c>
      <c r="J5" s="2" t="s">
        <v>4</v>
      </c>
      <c r="K5" s="2" t="s">
        <v>3</v>
      </c>
      <c r="L5" s="2" t="s">
        <v>4</v>
      </c>
      <c r="M5" s="2" t="s">
        <v>3</v>
      </c>
      <c r="N5" s="2" t="s">
        <v>4</v>
      </c>
      <c r="O5" s="2" t="s">
        <v>3</v>
      </c>
      <c r="P5" s="2" t="s">
        <v>4</v>
      </c>
      <c r="Q5" s="2" t="s">
        <v>3</v>
      </c>
      <c r="R5" s="2" t="s">
        <v>4</v>
      </c>
      <c r="S5" s="2" t="s">
        <v>3</v>
      </c>
      <c r="T5" s="35" t="s">
        <v>4</v>
      </c>
      <c r="U5" s="2" t="s">
        <v>3</v>
      </c>
      <c r="V5" s="2" t="s">
        <v>4</v>
      </c>
      <c r="W5" s="2" t="s">
        <v>3</v>
      </c>
      <c r="X5" s="2" t="s">
        <v>4</v>
      </c>
      <c r="Y5" s="2" t="s">
        <v>3</v>
      </c>
      <c r="Z5" s="2" t="s">
        <v>4</v>
      </c>
      <c r="AA5" s="2" t="s">
        <v>3</v>
      </c>
      <c r="AB5" s="2" t="s">
        <v>4</v>
      </c>
      <c r="AC5" s="2" t="s">
        <v>3</v>
      </c>
      <c r="AD5" s="2" t="s">
        <v>4</v>
      </c>
      <c r="AE5" s="2" t="s">
        <v>3</v>
      </c>
      <c r="AF5" s="2" t="s">
        <v>4</v>
      </c>
      <c r="AG5" s="2" t="s">
        <v>3</v>
      </c>
      <c r="AH5" s="2" t="s">
        <v>4</v>
      </c>
      <c r="AI5" s="2" t="s">
        <v>3</v>
      </c>
      <c r="AJ5" s="2" t="s">
        <v>4</v>
      </c>
      <c r="AK5" s="2" t="s">
        <v>3</v>
      </c>
      <c r="AL5" s="2" t="s">
        <v>4</v>
      </c>
      <c r="AM5" s="2" t="s">
        <v>3</v>
      </c>
      <c r="AN5" s="2" t="s">
        <v>4</v>
      </c>
      <c r="AO5" s="2" t="s">
        <v>3</v>
      </c>
      <c r="AP5" s="2" t="s">
        <v>4</v>
      </c>
      <c r="AQ5" s="2" t="s">
        <v>3</v>
      </c>
      <c r="AR5" s="2" t="s">
        <v>4</v>
      </c>
      <c r="AS5" s="2" t="s">
        <v>3</v>
      </c>
      <c r="AT5" s="2" t="s">
        <v>4</v>
      </c>
      <c r="AU5" s="2" t="s">
        <v>3</v>
      </c>
      <c r="AV5" s="2" t="s">
        <v>4</v>
      </c>
      <c r="AW5" s="2" t="s">
        <v>3</v>
      </c>
      <c r="AX5" s="2" t="s">
        <v>4</v>
      </c>
      <c r="AY5" s="2" t="s">
        <v>3</v>
      </c>
      <c r="AZ5" s="2" t="s">
        <v>4</v>
      </c>
      <c r="BA5" s="2" t="s">
        <v>3</v>
      </c>
      <c r="BB5" s="2" t="s">
        <v>4</v>
      </c>
      <c r="BC5" s="2" t="s">
        <v>3</v>
      </c>
      <c r="BD5" s="2" t="s">
        <v>4</v>
      </c>
      <c r="BE5" s="2" t="s">
        <v>3</v>
      </c>
      <c r="BF5" s="2" t="s">
        <v>4</v>
      </c>
      <c r="BG5" s="2" t="s">
        <v>3</v>
      </c>
      <c r="BH5" s="2" t="s">
        <v>4</v>
      </c>
      <c r="BI5" s="2" t="s">
        <v>3</v>
      </c>
      <c r="BJ5" s="2" t="s">
        <v>4</v>
      </c>
      <c r="BK5" s="2" t="s">
        <v>3</v>
      </c>
      <c r="BL5" s="2" t="s">
        <v>4</v>
      </c>
      <c r="BM5" s="2" t="s">
        <v>3</v>
      </c>
      <c r="BN5" s="2" t="s">
        <v>4</v>
      </c>
      <c r="BO5" s="2" t="s">
        <v>3</v>
      </c>
      <c r="BP5" s="2" t="s">
        <v>4</v>
      </c>
      <c r="BQ5" s="2" t="s">
        <v>3</v>
      </c>
      <c r="BR5" s="2" t="s">
        <v>4</v>
      </c>
      <c r="BS5" s="2" t="s">
        <v>3</v>
      </c>
      <c r="BT5" s="2" t="s">
        <v>4</v>
      </c>
      <c r="BU5" s="2" t="s">
        <v>3</v>
      </c>
      <c r="BV5" s="2" t="s">
        <v>4</v>
      </c>
      <c r="BW5" s="2" t="s">
        <v>3</v>
      </c>
      <c r="BX5" s="2" t="s">
        <v>4</v>
      </c>
      <c r="BY5" s="2" t="s">
        <v>3</v>
      </c>
      <c r="BZ5" s="2" t="s">
        <v>4</v>
      </c>
      <c r="CA5" s="2" t="s">
        <v>3</v>
      </c>
      <c r="CB5" s="2" t="s">
        <v>4</v>
      </c>
      <c r="CC5" s="2" t="s">
        <v>3</v>
      </c>
      <c r="CD5" s="2" t="s">
        <v>4</v>
      </c>
      <c r="CE5" s="2" t="s">
        <v>3</v>
      </c>
      <c r="CF5" s="2" t="s">
        <v>4</v>
      </c>
      <c r="CG5" s="2" t="s">
        <v>3</v>
      </c>
      <c r="CH5" s="2" t="s">
        <v>4</v>
      </c>
      <c r="CI5" s="2" t="s">
        <v>3</v>
      </c>
      <c r="CJ5" s="2" t="s">
        <v>4</v>
      </c>
      <c r="CK5" s="2" t="s">
        <v>3</v>
      </c>
      <c r="CL5" s="2" t="s">
        <v>4</v>
      </c>
      <c r="CM5" s="2" t="s">
        <v>3</v>
      </c>
      <c r="CN5" s="2" t="s">
        <v>4</v>
      </c>
      <c r="CO5" s="2" t="s">
        <v>3</v>
      </c>
      <c r="CP5" s="2" t="s">
        <v>4</v>
      </c>
      <c r="CQ5" s="2" t="s">
        <v>3</v>
      </c>
      <c r="CR5" s="2" t="s">
        <v>4</v>
      </c>
      <c r="CS5" s="2" t="s">
        <v>3</v>
      </c>
      <c r="CT5" s="2" t="s">
        <v>4</v>
      </c>
      <c r="CU5" s="2" t="s">
        <v>3</v>
      </c>
      <c r="CV5" s="2" t="s">
        <v>4</v>
      </c>
      <c r="CW5" s="1" t="s">
        <v>5</v>
      </c>
    </row>
    <row r="6" spans="1:101" s="9" customFormat="1" ht="14.25" customHeight="1">
      <c r="A6" s="3">
        <v>1</v>
      </c>
      <c r="B6" s="4" t="s">
        <v>21</v>
      </c>
      <c r="C6" s="5">
        <v>20</v>
      </c>
      <c r="D6" s="7">
        <f>C6*55</f>
        <v>1100</v>
      </c>
      <c r="E6" s="32">
        <v>15</v>
      </c>
      <c r="F6" s="7">
        <f>E6*60</f>
        <v>900</v>
      </c>
      <c r="G6" s="5"/>
      <c r="H6" s="7">
        <f>G6*55</f>
        <v>0</v>
      </c>
      <c r="I6" s="32">
        <v>5</v>
      </c>
      <c r="J6" s="7">
        <f>I6*200</f>
        <v>1000</v>
      </c>
      <c r="K6" s="32">
        <v>5</v>
      </c>
      <c r="L6" s="7">
        <f>K6*90</f>
        <v>450</v>
      </c>
      <c r="M6" s="7"/>
      <c r="N6" s="7">
        <f>M6*90</f>
        <v>0</v>
      </c>
      <c r="O6" s="5"/>
      <c r="P6" s="7">
        <f>O6*110</f>
        <v>0</v>
      </c>
      <c r="Q6" s="7"/>
      <c r="R6" s="7">
        <f>Q6*145</f>
        <v>0</v>
      </c>
      <c r="S6" s="5"/>
      <c r="T6" s="7">
        <f>S6*110</f>
        <v>0</v>
      </c>
      <c r="U6" s="5">
        <v>15</v>
      </c>
      <c r="V6" s="7">
        <f>U6*90</f>
        <v>1350</v>
      </c>
      <c r="W6" s="32">
        <v>15</v>
      </c>
      <c r="X6" s="7">
        <f>W6*35</f>
        <v>525</v>
      </c>
      <c r="Y6" s="5"/>
      <c r="Z6" s="7">
        <f>Y6*45</f>
        <v>0</v>
      </c>
      <c r="AA6" s="33">
        <v>15</v>
      </c>
      <c r="AB6" s="7">
        <f>AA6*40</f>
        <v>600</v>
      </c>
      <c r="AC6" s="33">
        <v>25</v>
      </c>
      <c r="AD6" s="7">
        <f>AC6*25</f>
        <v>625</v>
      </c>
      <c r="AE6" s="7"/>
      <c r="AF6" s="7">
        <f>AE6*2400</f>
        <v>0</v>
      </c>
      <c r="AG6" s="34">
        <v>10</v>
      </c>
      <c r="AH6" s="7">
        <f>AG6*65</f>
        <v>650</v>
      </c>
      <c r="AI6" s="7">
        <v>1</v>
      </c>
      <c r="AJ6" s="7">
        <f>AI6*1200</f>
        <v>1200</v>
      </c>
      <c r="AK6" s="7">
        <v>10</v>
      </c>
      <c r="AL6" s="7">
        <f>AK6*50</f>
        <v>500</v>
      </c>
      <c r="AM6" s="7">
        <v>10</v>
      </c>
      <c r="AN6" s="7">
        <f>AM6*90</f>
        <v>900</v>
      </c>
      <c r="AO6" s="7"/>
      <c r="AP6" s="7">
        <f>AO6*90</f>
        <v>0</v>
      </c>
      <c r="AQ6" s="7"/>
      <c r="AR6" s="7">
        <f>AQ6*0.25</f>
        <v>0</v>
      </c>
      <c r="AS6" s="7">
        <v>5</v>
      </c>
      <c r="AT6" s="7">
        <f>AS6*200</f>
        <v>1000</v>
      </c>
      <c r="AU6" s="7">
        <v>10</v>
      </c>
      <c r="AV6" s="7">
        <f>AU6*90</f>
        <v>900</v>
      </c>
      <c r="AW6" s="38">
        <v>10</v>
      </c>
      <c r="AX6" s="7">
        <f>AW6*75</f>
        <v>750</v>
      </c>
      <c r="AY6" s="33">
        <v>15</v>
      </c>
      <c r="AZ6" s="7">
        <f>AY6*70</f>
        <v>1050</v>
      </c>
      <c r="BA6" s="7"/>
      <c r="BB6" s="7">
        <f>BA6*90</f>
        <v>0</v>
      </c>
      <c r="BC6" s="7"/>
      <c r="BD6" s="7">
        <f>BC6*180</f>
        <v>0</v>
      </c>
      <c r="BE6" s="7"/>
      <c r="BF6" s="7">
        <f>BE6*150</f>
        <v>0</v>
      </c>
      <c r="BG6" s="7"/>
      <c r="BH6" s="7">
        <f>BG6*120</f>
        <v>0</v>
      </c>
      <c r="BI6" s="5"/>
      <c r="BJ6" s="7">
        <f>BI6*650</f>
        <v>0</v>
      </c>
      <c r="BK6" s="5"/>
      <c r="BL6" s="7">
        <f>BK6*380</f>
        <v>0</v>
      </c>
      <c r="BM6" s="7">
        <v>1</v>
      </c>
      <c r="BN6" s="7">
        <f>BM6*210</f>
        <v>210</v>
      </c>
      <c r="BO6" s="7">
        <v>5</v>
      </c>
      <c r="BP6" s="7">
        <f>BO6*150</f>
        <v>750</v>
      </c>
      <c r="BQ6" s="7"/>
      <c r="BR6" s="7">
        <f>BQ6*1500</f>
        <v>0</v>
      </c>
      <c r="BS6" s="7">
        <v>10</v>
      </c>
      <c r="BT6" s="7">
        <f>BS6*160</f>
        <v>1600</v>
      </c>
      <c r="BU6" s="7"/>
      <c r="BV6" s="7">
        <f>BU6*1200</f>
        <v>0</v>
      </c>
      <c r="BW6" s="7">
        <v>5</v>
      </c>
      <c r="BX6" s="7">
        <f>BW6*110</f>
        <v>550</v>
      </c>
      <c r="BY6" s="7"/>
      <c r="BZ6" s="7">
        <f>BY6*70</f>
        <v>0</v>
      </c>
      <c r="CA6" s="7"/>
      <c r="CB6" s="7">
        <f>CA6*50</f>
        <v>0</v>
      </c>
      <c r="CC6" s="7">
        <v>100</v>
      </c>
      <c r="CD6" s="7">
        <f>CC6*5</f>
        <v>500</v>
      </c>
      <c r="CE6" s="7">
        <v>2</v>
      </c>
      <c r="CF6" s="7">
        <f>CE6*150</f>
        <v>300</v>
      </c>
      <c r="CG6" s="7">
        <v>5</v>
      </c>
      <c r="CH6" s="7">
        <f>CG6*50</f>
        <v>250</v>
      </c>
      <c r="CI6" s="7">
        <v>5</v>
      </c>
      <c r="CJ6" s="7">
        <f>CI6*60</f>
        <v>300</v>
      </c>
      <c r="CK6" s="7"/>
      <c r="CL6" s="7">
        <f>CK6*50</f>
        <v>0</v>
      </c>
      <c r="CM6" s="7"/>
      <c r="CN6" s="6"/>
      <c r="CO6" s="7">
        <v>15</v>
      </c>
      <c r="CP6" s="7">
        <f>CO6*55</f>
        <v>825</v>
      </c>
      <c r="CQ6" s="7"/>
      <c r="CR6" s="6"/>
      <c r="CS6" s="7"/>
      <c r="CT6" s="6"/>
      <c r="CU6" s="7"/>
      <c r="CV6" s="6"/>
      <c r="CW6" s="39"/>
    </row>
    <row r="7" s="9" customFormat="1" ht="14.25" customHeight="1"/>
    <row r="8" spans="1:98" s="9" customFormat="1" ht="14.25" customHeight="1">
      <c r="A8" s="13"/>
      <c r="B8" s="13"/>
      <c r="C8" s="13"/>
      <c r="D8" s="13"/>
      <c r="E8" s="13"/>
      <c r="F8" s="13"/>
      <c r="G8" s="13"/>
      <c r="H8" s="13"/>
      <c r="I8" s="13"/>
      <c r="J8" s="14"/>
      <c r="K8" s="14"/>
      <c r="L8" s="13"/>
      <c r="M8" s="13"/>
      <c r="N8" s="14"/>
      <c r="O8" s="14"/>
      <c r="P8" s="13"/>
      <c r="Q8" s="13"/>
      <c r="R8" s="13"/>
      <c r="S8" s="13"/>
      <c r="T8" s="14"/>
      <c r="U8" s="14"/>
      <c r="V8" s="14"/>
      <c r="W8" s="14"/>
      <c r="X8" s="14"/>
      <c r="Y8" s="14"/>
      <c r="Z8" s="13"/>
      <c r="AA8" s="13"/>
      <c r="AB8" s="13"/>
      <c r="AC8" s="13"/>
      <c r="AD8" s="13"/>
      <c r="AE8" s="13"/>
      <c r="AF8" s="14"/>
      <c r="AG8" s="14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5"/>
    </row>
    <row r="9" s="9" customFormat="1" ht="14.25" customHeight="1"/>
    <row r="10" s="9" customFormat="1" ht="14.25" customHeight="1">
      <c r="AE10" s="37"/>
    </row>
    <row r="11" s="9" customFormat="1" ht="14.25" customHeight="1"/>
    <row r="12" s="9" customFormat="1" ht="14.25" customHeight="1"/>
    <row r="13" s="9" customFormat="1" ht="14.25" customHeight="1"/>
    <row r="14" s="9" customFormat="1" ht="14.25" customHeight="1"/>
    <row r="15" s="9" customFormat="1" ht="14.25" customHeight="1"/>
    <row r="16" s="9" customFormat="1" ht="14.25" customHeight="1"/>
    <row r="17" s="9" customFormat="1" ht="14.25" customHeight="1"/>
    <row r="18" s="9" customFormat="1" ht="14.25" customHeight="1"/>
    <row r="19" s="9" customFormat="1" ht="14.25" customHeight="1"/>
    <row r="20" s="9" customFormat="1" ht="14.25" customHeight="1"/>
    <row r="21" s="9" customFormat="1" ht="14.25" customHeight="1"/>
    <row r="22" s="9" customFormat="1" ht="14.25" customHeight="1"/>
    <row r="23" s="9" customFormat="1" ht="14.25" customHeight="1"/>
    <row r="24" s="9" customFormat="1" ht="14.25" customHeight="1"/>
    <row r="25" s="9" customFormat="1" ht="14.25" customHeight="1"/>
    <row r="26" s="9" customFormat="1" ht="14.25" customHeight="1"/>
    <row r="27" s="9" customFormat="1" ht="14.25" customHeight="1"/>
    <row r="28" s="9" customFormat="1" ht="14.25" customHeight="1"/>
    <row r="29" s="9" customFormat="1" ht="14.25" customHeight="1"/>
    <row r="30" s="9" customFormat="1" ht="14.25" customHeight="1"/>
    <row r="31" s="9" customFormat="1" ht="14.25" customHeight="1"/>
    <row r="32" s="9" customFormat="1" ht="14.25" customHeight="1"/>
    <row r="33" s="9" customFormat="1" ht="14.25" customHeight="1"/>
    <row r="34" s="9" customFormat="1" ht="14.25" customHeight="1"/>
    <row r="35" s="9" customFormat="1" ht="14.25" customHeight="1"/>
    <row r="36" s="9" customFormat="1" ht="14.25" customHeight="1"/>
    <row r="37" spans="1:100" s="11" customFormat="1" ht="14.2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</row>
    <row r="38" s="9" customFormat="1" ht="14.25" customHeight="1"/>
    <row r="39" s="9" customFormat="1" ht="12.75"/>
    <row r="40" s="9" customFormat="1" ht="12.75"/>
    <row r="41" s="9" customFormat="1" ht="12.75"/>
    <row r="42" s="9" customFormat="1" ht="12.75"/>
    <row r="43" s="9" customFormat="1" ht="12.75"/>
    <row r="44" s="9" customFormat="1" ht="12.75"/>
    <row r="45" s="9" customFormat="1" ht="12.75"/>
    <row r="46" s="9" customFormat="1" ht="12.75">
      <c r="A46" s="12"/>
    </row>
    <row r="47" s="9" customFormat="1" ht="12.75">
      <c r="A47" s="12"/>
    </row>
  </sheetData>
  <sheetProtection/>
  <mergeCells count="55">
    <mergeCell ref="AO4:AP4"/>
    <mergeCell ref="AG4:AH4"/>
    <mergeCell ref="AQ4:AR4"/>
    <mergeCell ref="AM4:AN4"/>
    <mergeCell ref="AI4:AJ4"/>
    <mergeCell ref="Y4:Z4"/>
    <mergeCell ref="AC4:AD4"/>
    <mergeCell ref="AE4:AF4"/>
    <mergeCell ref="AK4:AL4"/>
    <mergeCell ref="AA4:AB4"/>
    <mergeCell ref="CK4:CL4"/>
    <mergeCell ref="CM4:CN4"/>
    <mergeCell ref="CU4:CV4"/>
    <mergeCell ref="CQ4:CR4"/>
    <mergeCell ref="CS4:CT4"/>
    <mergeCell ref="CO4:CP4"/>
    <mergeCell ref="CG4:CH4"/>
    <mergeCell ref="BW4:BX4"/>
    <mergeCell ref="BY4:BZ4"/>
    <mergeCell ref="CA4:CB4"/>
    <mergeCell ref="CC4:CD4"/>
    <mergeCell ref="CI4:CJ4"/>
    <mergeCell ref="BO4:BP4"/>
    <mergeCell ref="BQ4:BR4"/>
    <mergeCell ref="BM4:BN4"/>
    <mergeCell ref="BS4:BT4"/>
    <mergeCell ref="BU4:BV4"/>
    <mergeCell ref="CE4:CF4"/>
    <mergeCell ref="BK4:BL4"/>
    <mergeCell ref="AW4:AX4"/>
    <mergeCell ref="BE4:BF4"/>
    <mergeCell ref="BG4:BH4"/>
    <mergeCell ref="AY4:AZ4"/>
    <mergeCell ref="BA4:BB4"/>
    <mergeCell ref="BC4:BD4"/>
    <mergeCell ref="BI4:BJ4"/>
    <mergeCell ref="A2:AA2"/>
    <mergeCell ref="AC2:CW2"/>
    <mergeCell ref="A3:A5"/>
    <mergeCell ref="B3:B5"/>
    <mergeCell ref="AC3:CW3"/>
    <mergeCell ref="C4:D4"/>
    <mergeCell ref="C3:AA3"/>
    <mergeCell ref="E4:F4"/>
    <mergeCell ref="AS4:AT4"/>
    <mergeCell ref="AU4:AV4"/>
    <mergeCell ref="G4:H4"/>
    <mergeCell ref="W4:X4"/>
    <mergeCell ref="I4:J4"/>
    <mergeCell ref="K4:L4"/>
    <mergeCell ref="O4:P4"/>
    <mergeCell ref="S4:T4"/>
    <mergeCell ref="U4:V4"/>
    <mergeCell ref="M4:N4"/>
    <mergeCell ref="Q4:R4"/>
  </mergeCells>
  <printOptions/>
  <pageMargins left="0" right="0" top="0" bottom="0" header="0.5118110236220472" footer="0.5118110236220472"/>
  <pageSetup horizontalDpi="600" verticalDpi="600" orientation="landscape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K48"/>
  <sheetViews>
    <sheetView zoomScalePageLayoutView="0" workbookViewId="0" topLeftCell="A1">
      <pane xSplit="2" ySplit="4" topLeftCell="CM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1" sqref="A6:DK31"/>
    </sheetView>
  </sheetViews>
  <sheetFormatPr defaultColWidth="9.140625" defaultRowHeight="12.75"/>
  <cols>
    <col min="1" max="1" width="3.28125" style="12" customWidth="1"/>
    <col min="2" max="2" width="19.28125" style="9" customWidth="1"/>
    <col min="3" max="3" width="4.421875" style="9" customWidth="1"/>
    <col min="4" max="4" width="7.7109375" style="9" customWidth="1"/>
    <col min="5" max="5" width="4.421875" style="9" customWidth="1"/>
    <col min="6" max="6" width="7.00390625" style="9" customWidth="1"/>
    <col min="7" max="7" width="4.421875" style="9" customWidth="1"/>
    <col min="8" max="8" width="7.00390625" style="9" customWidth="1"/>
    <col min="9" max="9" width="4.8515625" style="9" customWidth="1"/>
    <col min="10" max="10" width="7.00390625" style="9" customWidth="1"/>
    <col min="11" max="11" width="4.421875" style="9" customWidth="1"/>
    <col min="12" max="12" width="7.421875" style="9" customWidth="1"/>
    <col min="13" max="13" width="4.421875" style="9" customWidth="1"/>
    <col min="14" max="14" width="7.140625" style="9" customWidth="1"/>
    <col min="15" max="15" width="3.7109375" style="9" customWidth="1"/>
    <col min="16" max="16" width="5.140625" style="9" customWidth="1"/>
    <col min="17" max="17" width="4.57421875" style="9" customWidth="1"/>
    <col min="18" max="18" width="9.140625" style="9" customWidth="1"/>
    <col min="19" max="19" width="4.57421875" style="9" customWidth="1"/>
    <col min="20" max="20" width="6.7109375" style="9" customWidth="1"/>
    <col min="21" max="21" width="4.8515625" style="9" customWidth="1"/>
    <col min="22" max="22" width="6.57421875" style="9" customWidth="1"/>
    <col min="23" max="23" width="4.28125" style="9" customWidth="1"/>
    <col min="24" max="24" width="6.7109375" style="9" customWidth="1"/>
    <col min="25" max="25" width="5.57421875" style="9" customWidth="1"/>
    <col min="26" max="26" width="7.28125" style="9" customWidth="1"/>
    <col min="27" max="27" width="4.00390625" style="9" customWidth="1"/>
    <col min="28" max="28" width="6.57421875" style="9" customWidth="1"/>
    <col min="29" max="29" width="4.7109375" style="9" customWidth="1"/>
    <col min="30" max="30" width="6.7109375" style="9" customWidth="1"/>
    <col min="31" max="31" width="4.7109375" style="9" customWidth="1"/>
    <col min="32" max="32" width="7.140625" style="9" customWidth="1"/>
    <col min="33" max="33" width="4.28125" style="9" customWidth="1"/>
    <col min="34" max="34" width="7.28125" style="9" customWidth="1"/>
    <col min="35" max="35" width="4.421875" style="9" customWidth="1"/>
    <col min="36" max="36" width="6.421875" style="9" customWidth="1"/>
    <col min="37" max="37" width="4.8515625" style="9" customWidth="1"/>
    <col min="38" max="38" width="8.57421875" style="9" customWidth="1"/>
    <col min="39" max="39" width="4.8515625" style="9" customWidth="1"/>
    <col min="40" max="40" width="8.57421875" style="9" customWidth="1"/>
    <col min="41" max="41" width="4.8515625" style="9" customWidth="1"/>
    <col min="42" max="42" width="6.8515625" style="9" customWidth="1"/>
    <col min="43" max="43" width="4.8515625" style="9" customWidth="1"/>
    <col min="44" max="44" width="6.8515625" style="9" customWidth="1"/>
    <col min="45" max="45" width="4.8515625" style="9" customWidth="1"/>
    <col min="46" max="46" width="6.8515625" style="9" customWidth="1"/>
    <col min="47" max="47" width="4.8515625" style="9" customWidth="1"/>
    <col min="48" max="48" width="8.57421875" style="9" customWidth="1"/>
    <col min="49" max="49" width="4.8515625" style="9" customWidth="1"/>
    <col min="50" max="50" width="6.8515625" style="9" customWidth="1"/>
    <col min="51" max="51" width="4.8515625" style="9" customWidth="1"/>
    <col min="52" max="52" width="6.8515625" style="9" customWidth="1"/>
    <col min="53" max="53" width="4.8515625" style="9" customWidth="1"/>
    <col min="54" max="54" width="6.8515625" style="9" customWidth="1"/>
    <col min="55" max="55" width="4.8515625" style="9" customWidth="1"/>
    <col min="56" max="56" width="6.8515625" style="9" customWidth="1"/>
    <col min="57" max="57" width="4.8515625" style="9" customWidth="1"/>
    <col min="58" max="58" width="6.8515625" style="9" customWidth="1"/>
    <col min="59" max="59" width="4.8515625" style="9" customWidth="1"/>
    <col min="60" max="60" width="6.8515625" style="9" customWidth="1"/>
    <col min="61" max="61" width="4.8515625" style="9" customWidth="1"/>
    <col min="62" max="62" width="6.8515625" style="9" customWidth="1"/>
    <col min="63" max="63" width="4.8515625" style="9" customWidth="1"/>
    <col min="64" max="64" width="6.8515625" style="9" customWidth="1"/>
    <col min="65" max="65" width="4.8515625" style="9" customWidth="1"/>
    <col min="66" max="66" width="7.7109375" style="9" customWidth="1"/>
    <col min="67" max="67" width="4.7109375" style="9" customWidth="1"/>
    <col min="68" max="68" width="7.28125" style="9" customWidth="1"/>
    <col min="69" max="69" width="4.57421875" style="9" customWidth="1"/>
    <col min="70" max="70" width="8.140625" style="9" customWidth="1"/>
    <col min="71" max="71" width="4.00390625" style="9" customWidth="1"/>
    <col min="72" max="72" width="7.7109375" style="9" customWidth="1"/>
    <col min="73" max="73" width="5.00390625" style="9" customWidth="1"/>
    <col min="74" max="74" width="6.8515625" style="9" customWidth="1"/>
    <col min="75" max="75" width="4.421875" style="9" customWidth="1"/>
    <col min="76" max="76" width="7.28125" style="9" customWidth="1"/>
    <col min="77" max="77" width="4.28125" style="9" customWidth="1"/>
    <col min="78" max="78" width="7.28125" style="9" customWidth="1"/>
    <col min="79" max="79" width="4.8515625" style="9" customWidth="1"/>
    <col min="80" max="80" width="7.421875" style="9" customWidth="1"/>
    <col min="81" max="81" width="4.8515625" style="9" customWidth="1"/>
    <col min="82" max="82" width="8.421875" style="9" customWidth="1"/>
    <col min="83" max="83" width="4.8515625" style="9" customWidth="1"/>
    <col min="84" max="84" width="8.421875" style="9" customWidth="1"/>
    <col min="85" max="85" width="5.00390625" style="9" customWidth="1"/>
    <col min="86" max="86" width="6.8515625" style="9" customWidth="1"/>
    <col min="87" max="87" width="4.8515625" style="9" customWidth="1"/>
    <col min="88" max="88" width="6.8515625" style="9" customWidth="1"/>
    <col min="89" max="89" width="4.8515625" style="9" customWidth="1"/>
    <col min="90" max="90" width="6.8515625" style="9" customWidth="1"/>
    <col min="91" max="91" width="4.8515625" style="9" customWidth="1"/>
    <col min="92" max="92" width="6.8515625" style="9" customWidth="1"/>
    <col min="93" max="93" width="4.8515625" style="9" customWidth="1"/>
    <col min="94" max="94" width="6.8515625" style="9" customWidth="1"/>
    <col min="95" max="95" width="4.8515625" style="9" customWidth="1"/>
    <col min="96" max="96" width="6.8515625" style="9" customWidth="1"/>
    <col min="97" max="97" width="4.8515625" style="9" customWidth="1"/>
    <col min="98" max="98" width="6.8515625" style="9" customWidth="1"/>
    <col min="99" max="99" width="4.8515625" style="9" customWidth="1"/>
    <col min="100" max="100" width="6.8515625" style="9" customWidth="1"/>
    <col min="101" max="101" width="4.8515625" style="9" customWidth="1"/>
    <col min="102" max="102" width="6.8515625" style="9" customWidth="1"/>
    <col min="103" max="103" width="4.8515625" style="9" customWidth="1"/>
    <col min="104" max="104" width="6.8515625" style="9" customWidth="1"/>
    <col min="105" max="105" width="4.8515625" style="9" customWidth="1"/>
    <col min="106" max="106" width="6.8515625" style="9" customWidth="1"/>
    <col min="107" max="107" width="4.8515625" style="9" hidden="1" customWidth="1"/>
    <col min="108" max="108" width="6.8515625" style="9" hidden="1" customWidth="1"/>
    <col min="109" max="109" width="4.8515625" style="9" hidden="1" customWidth="1"/>
    <col min="110" max="110" width="6.8515625" style="9" hidden="1" customWidth="1"/>
    <col min="111" max="111" width="4.8515625" style="9" hidden="1" customWidth="1"/>
    <col min="112" max="112" width="6.8515625" style="9" hidden="1" customWidth="1"/>
    <col min="113" max="113" width="4.8515625" style="9" hidden="1" customWidth="1"/>
    <col min="114" max="114" width="6.8515625" style="9" hidden="1" customWidth="1"/>
    <col min="115" max="115" width="10.57421875" style="9" customWidth="1"/>
  </cols>
  <sheetData>
    <row r="1" spans="1:74" s="9" customFormat="1" ht="18.75" customHeight="1">
      <c r="A1" s="12"/>
      <c r="D1" s="9" t="s">
        <v>99</v>
      </c>
      <c r="BV1" s="9" t="s">
        <v>149</v>
      </c>
    </row>
    <row r="2" spans="1:115" s="9" customFormat="1" ht="15" customHeight="1">
      <c r="A2" s="62" t="s">
        <v>160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8"/>
    </row>
    <row r="3" spans="1:115" s="9" customFormat="1" ht="13.5" customHeight="1">
      <c r="A3" s="49" t="s">
        <v>0</v>
      </c>
      <c r="B3" s="50" t="s">
        <v>1</v>
      </c>
      <c r="C3" s="51" t="s">
        <v>100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2"/>
    </row>
    <row r="4" spans="1:115" s="9" customFormat="1" ht="44.25" customHeight="1">
      <c r="A4" s="49"/>
      <c r="B4" s="50"/>
      <c r="C4" s="43" t="s">
        <v>101</v>
      </c>
      <c r="D4" s="43"/>
      <c r="E4" s="43" t="s">
        <v>102</v>
      </c>
      <c r="F4" s="43"/>
      <c r="G4" s="43" t="s">
        <v>189</v>
      </c>
      <c r="H4" s="43"/>
      <c r="I4" s="43" t="s">
        <v>103</v>
      </c>
      <c r="J4" s="43"/>
      <c r="K4" s="43" t="s">
        <v>183</v>
      </c>
      <c r="L4" s="43"/>
      <c r="M4" s="43" t="s">
        <v>104</v>
      </c>
      <c r="N4" s="43"/>
      <c r="O4" s="43" t="s">
        <v>171</v>
      </c>
      <c r="P4" s="43"/>
      <c r="Q4" s="43" t="s">
        <v>105</v>
      </c>
      <c r="R4" s="43"/>
      <c r="S4" s="43" t="s">
        <v>106</v>
      </c>
      <c r="T4" s="43"/>
      <c r="U4" s="43" t="s">
        <v>107</v>
      </c>
      <c r="V4" s="43"/>
      <c r="W4" s="43" t="s">
        <v>108</v>
      </c>
      <c r="X4" s="43"/>
      <c r="Y4" s="43" t="s">
        <v>109</v>
      </c>
      <c r="Z4" s="43"/>
      <c r="AA4" s="43" t="s">
        <v>110</v>
      </c>
      <c r="AB4" s="43"/>
      <c r="AC4" s="44" t="s">
        <v>111</v>
      </c>
      <c r="AD4" s="45"/>
      <c r="AE4" s="43" t="s">
        <v>112</v>
      </c>
      <c r="AF4" s="43"/>
      <c r="AG4" s="43" t="s">
        <v>167</v>
      </c>
      <c r="AH4" s="43"/>
      <c r="AI4" s="43" t="s">
        <v>129</v>
      </c>
      <c r="AJ4" s="43"/>
      <c r="AK4" s="43" t="s">
        <v>197</v>
      </c>
      <c r="AL4" s="43"/>
      <c r="AM4" s="43" t="s">
        <v>198</v>
      </c>
      <c r="AN4" s="43"/>
      <c r="AO4" s="43" t="s">
        <v>193</v>
      </c>
      <c r="AP4" s="43"/>
      <c r="AQ4" s="43" t="s">
        <v>212</v>
      </c>
      <c r="AR4" s="43"/>
      <c r="AS4" s="43" t="s">
        <v>213</v>
      </c>
      <c r="AT4" s="43"/>
      <c r="AU4" s="43" t="s">
        <v>199</v>
      </c>
      <c r="AV4" s="43"/>
      <c r="AW4" s="43" t="s">
        <v>168</v>
      </c>
      <c r="AX4" s="43"/>
      <c r="AY4" s="43" t="s">
        <v>170</v>
      </c>
      <c r="AZ4" s="43"/>
      <c r="BA4" s="43" t="s">
        <v>186</v>
      </c>
      <c r="BB4" s="43"/>
      <c r="BC4" s="43" t="s">
        <v>172</v>
      </c>
      <c r="BD4" s="43"/>
      <c r="BE4" s="43" t="s">
        <v>176</v>
      </c>
      <c r="BF4" s="43"/>
      <c r="BG4" s="43" t="s">
        <v>210</v>
      </c>
      <c r="BH4" s="43"/>
      <c r="BI4" s="43" t="s">
        <v>179</v>
      </c>
      <c r="BJ4" s="43"/>
      <c r="BK4" s="43" t="s">
        <v>185</v>
      </c>
      <c r="BL4" s="43"/>
      <c r="BM4" s="43" t="s">
        <v>140</v>
      </c>
      <c r="BN4" s="43"/>
      <c r="BO4" s="43" t="s">
        <v>184</v>
      </c>
      <c r="BP4" s="43"/>
      <c r="BQ4" s="43" t="s">
        <v>141</v>
      </c>
      <c r="BR4" s="43"/>
      <c r="BS4" s="43" t="s">
        <v>142</v>
      </c>
      <c r="BT4" s="43"/>
      <c r="BU4" s="43" t="s">
        <v>143</v>
      </c>
      <c r="BV4" s="43"/>
      <c r="BW4" s="43" t="s">
        <v>146</v>
      </c>
      <c r="BX4" s="43"/>
      <c r="BY4" s="43" t="s">
        <v>145</v>
      </c>
      <c r="BZ4" s="43"/>
      <c r="CA4" s="43" t="s">
        <v>63</v>
      </c>
      <c r="CB4" s="43"/>
      <c r="CC4" s="43" t="s">
        <v>72</v>
      </c>
      <c r="CD4" s="43"/>
      <c r="CE4" s="43" t="s">
        <v>162</v>
      </c>
      <c r="CF4" s="43"/>
      <c r="CG4" s="43" t="s">
        <v>178</v>
      </c>
      <c r="CH4" s="43"/>
      <c r="CI4" s="43" t="s">
        <v>188</v>
      </c>
      <c r="CJ4" s="43"/>
      <c r="CK4" s="43" t="s">
        <v>190</v>
      </c>
      <c r="CL4" s="43"/>
      <c r="CM4" s="43" t="s">
        <v>191</v>
      </c>
      <c r="CN4" s="43"/>
      <c r="CO4" s="43" t="s">
        <v>194</v>
      </c>
      <c r="CP4" s="43"/>
      <c r="CQ4" s="43" t="s">
        <v>195</v>
      </c>
      <c r="CR4" s="43"/>
      <c r="CS4" s="43" t="s">
        <v>196</v>
      </c>
      <c r="CT4" s="43"/>
      <c r="CU4" s="43" t="s">
        <v>206</v>
      </c>
      <c r="CV4" s="43"/>
      <c r="CW4" s="43" t="s">
        <v>203</v>
      </c>
      <c r="CX4" s="43"/>
      <c r="CY4" s="43" t="s">
        <v>204</v>
      </c>
      <c r="CZ4" s="43"/>
      <c r="DA4" s="43" t="s">
        <v>205</v>
      </c>
      <c r="DB4" s="43"/>
      <c r="DC4" s="43"/>
      <c r="DD4" s="43"/>
      <c r="DE4" s="43"/>
      <c r="DF4" s="43"/>
      <c r="DG4" s="43"/>
      <c r="DH4" s="43"/>
      <c r="DI4" s="43"/>
      <c r="DJ4" s="43"/>
      <c r="DK4" s="1" t="s">
        <v>2</v>
      </c>
    </row>
    <row r="5" spans="1:115" s="9" customFormat="1" ht="15" customHeight="1">
      <c r="A5" s="49"/>
      <c r="B5" s="50"/>
      <c r="C5" s="2" t="s">
        <v>3</v>
      </c>
      <c r="D5" s="2" t="s">
        <v>4</v>
      </c>
      <c r="E5" s="2" t="s">
        <v>3</v>
      </c>
      <c r="F5" s="2" t="s">
        <v>4</v>
      </c>
      <c r="G5" s="2" t="s">
        <v>3</v>
      </c>
      <c r="H5" s="2" t="s">
        <v>4</v>
      </c>
      <c r="I5" s="2" t="s">
        <v>3</v>
      </c>
      <c r="J5" s="2" t="s">
        <v>4</v>
      </c>
      <c r="K5" s="2" t="s">
        <v>3</v>
      </c>
      <c r="L5" s="2" t="s">
        <v>4</v>
      </c>
      <c r="M5" s="2" t="s">
        <v>3</v>
      </c>
      <c r="N5" s="2" t="s">
        <v>4</v>
      </c>
      <c r="O5" s="2" t="s">
        <v>3</v>
      </c>
      <c r="P5" s="2" t="s">
        <v>4</v>
      </c>
      <c r="Q5" s="2" t="s">
        <v>3</v>
      </c>
      <c r="R5" s="2" t="s">
        <v>4</v>
      </c>
      <c r="S5" s="2" t="s">
        <v>3</v>
      </c>
      <c r="T5" s="2" t="s">
        <v>4</v>
      </c>
      <c r="U5" s="2" t="s">
        <v>3</v>
      </c>
      <c r="V5" s="2" t="s">
        <v>4</v>
      </c>
      <c r="W5" s="2" t="s">
        <v>3</v>
      </c>
      <c r="X5" s="2" t="s">
        <v>4</v>
      </c>
      <c r="Y5" s="2" t="s">
        <v>3</v>
      </c>
      <c r="Z5" s="2" t="s">
        <v>4</v>
      </c>
      <c r="AA5" s="2" t="s">
        <v>3</v>
      </c>
      <c r="AB5" s="2" t="s">
        <v>4</v>
      </c>
      <c r="AC5" s="2" t="s">
        <v>3</v>
      </c>
      <c r="AD5" s="2" t="s">
        <v>4</v>
      </c>
      <c r="AE5" s="2" t="s">
        <v>3</v>
      </c>
      <c r="AF5" s="2" t="s">
        <v>4</v>
      </c>
      <c r="AG5" s="2" t="s">
        <v>3</v>
      </c>
      <c r="AH5" s="2" t="s">
        <v>4</v>
      </c>
      <c r="AI5" s="2" t="s">
        <v>3</v>
      </c>
      <c r="AJ5" s="2" t="s">
        <v>4</v>
      </c>
      <c r="AK5" s="2" t="s">
        <v>3</v>
      </c>
      <c r="AL5" s="2" t="s">
        <v>4</v>
      </c>
      <c r="AM5" s="2" t="s">
        <v>3</v>
      </c>
      <c r="AN5" s="2" t="s">
        <v>4</v>
      </c>
      <c r="AO5" s="2" t="s">
        <v>3</v>
      </c>
      <c r="AP5" s="2" t="s">
        <v>4</v>
      </c>
      <c r="AQ5" s="2" t="s">
        <v>3</v>
      </c>
      <c r="AR5" s="2" t="s">
        <v>4</v>
      </c>
      <c r="AS5" s="2" t="s">
        <v>3</v>
      </c>
      <c r="AT5" s="2" t="s">
        <v>4</v>
      </c>
      <c r="AU5" s="2" t="s">
        <v>3</v>
      </c>
      <c r="AV5" s="2" t="s">
        <v>4</v>
      </c>
      <c r="AW5" s="2" t="s">
        <v>3</v>
      </c>
      <c r="AX5" s="2" t="s">
        <v>4</v>
      </c>
      <c r="AY5" s="2" t="s">
        <v>3</v>
      </c>
      <c r="AZ5" s="2" t="s">
        <v>4</v>
      </c>
      <c r="BA5" s="2" t="s">
        <v>3</v>
      </c>
      <c r="BB5" s="2" t="s">
        <v>4</v>
      </c>
      <c r="BC5" s="2" t="s">
        <v>3</v>
      </c>
      <c r="BD5" s="2" t="s">
        <v>4</v>
      </c>
      <c r="BE5" s="2" t="s">
        <v>3</v>
      </c>
      <c r="BF5" s="2" t="s">
        <v>4</v>
      </c>
      <c r="BG5" s="2" t="s">
        <v>3</v>
      </c>
      <c r="BH5" s="2" t="s">
        <v>4</v>
      </c>
      <c r="BI5" s="2" t="s">
        <v>3</v>
      </c>
      <c r="BJ5" s="2" t="s">
        <v>4</v>
      </c>
      <c r="BK5" s="2" t="s">
        <v>3</v>
      </c>
      <c r="BL5" s="2" t="s">
        <v>4</v>
      </c>
      <c r="BM5" s="2" t="s">
        <v>3</v>
      </c>
      <c r="BN5" s="2" t="s">
        <v>4</v>
      </c>
      <c r="BO5" s="2" t="s">
        <v>3</v>
      </c>
      <c r="BP5" s="2" t="s">
        <v>4</v>
      </c>
      <c r="BQ5" s="2" t="s">
        <v>3</v>
      </c>
      <c r="BR5" s="2" t="s">
        <v>4</v>
      </c>
      <c r="BS5" s="2" t="s">
        <v>3</v>
      </c>
      <c r="BT5" s="2" t="s">
        <v>4</v>
      </c>
      <c r="BU5" s="2" t="s">
        <v>3</v>
      </c>
      <c r="BV5" s="2" t="s">
        <v>4</v>
      </c>
      <c r="BW5" s="2" t="s">
        <v>3</v>
      </c>
      <c r="BX5" s="2" t="s">
        <v>4</v>
      </c>
      <c r="BY5" s="2" t="s">
        <v>3</v>
      </c>
      <c r="BZ5" s="2" t="s">
        <v>4</v>
      </c>
      <c r="CA5" s="2" t="s">
        <v>3</v>
      </c>
      <c r="CB5" s="2" t="s">
        <v>4</v>
      </c>
      <c r="CC5" s="2" t="s">
        <v>3</v>
      </c>
      <c r="CD5" s="2" t="s">
        <v>4</v>
      </c>
      <c r="CE5" s="2" t="s">
        <v>3</v>
      </c>
      <c r="CF5" s="2" t="s">
        <v>4</v>
      </c>
      <c r="CG5" s="2" t="s">
        <v>3</v>
      </c>
      <c r="CH5" s="2" t="s">
        <v>4</v>
      </c>
      <c r="CI5" s="2" t="s">
        <v>3</v>
      </c>
      <c r="CJ5" s="2" t="s">
        <v>4</v>
      </c>
      <c r="CK5" s="2" t="s">
        <v>3</v>
      </c>
      <c r="CL5" s="2" t="s">
        <v>4</v>
      </c>
      <c r="CM5" s="2" t="s">
        <v>3</v>
      </c>
      <c r="CN5" s="2" t="s">
        <v>4</v>
      </c>
      <c r="CO5" s="2" t="s">
        <v>3</v>
      </c>
      <c r="CP5" s="2" t="s">
        <v>4</v>
      </c>
      <c r="CQ5" s="2" t="s">
        <v>3</v>
      </c>
      <c r="CR5" s="2" t="s">
        <v>4</v>
      </c>
      <c r="CS5" s="2" t="s">
        <v>3</v>
      </c>
      <c r="CT5" s="2" t="s">
        <v>4</v>
      </c>
      <c r="CU5" s="2" t="s">
        <v>3</v>
      </c>
      <c r="CV5" s="2" t="s">
        <v>4</v>
      </c>
      <c r="CW5" s="2" t="s">
        <v>3</v>
      </c>
      <c r="CX5" s="2" t="s">
        <v>4</v>
      </c>
      <c r="CY5" s="2" t="s">
        <v>3</v>
      </c>
      <c r="CZ5" s="2" t="s">
        <v>4</v>
      </c>
      <c r="DA5" s="2" t="s">
        <v>3</v>
      </c>
      <c r="DB5" s="2" t="s">
        <v>4</v>
      </c>
      <c r="DC5" s="2" t="s">
        <v>3</v>
      </c>
      <c r="DD5" s="2" t="s">
        <v>4</v>
      </c>
      <c r="DE5" s="2" t="s">
        <v>3</v>
      </c>
      <c r="DF5" s="2" t="s">
        <v>4</v>
      </c>
      <c r="DG5" s="2" t="s">
        <v>3</v>
      </c>
      <c r="DH5" s="2" t="s">
        <v>4</v>
      </c>
      <c r="DI5" s="2" t="s">
        <v>3</v>
      </c>
      <c r="DJ5" s="2" t="s">
        <v>4</v>
      </c>
      <c r="DK5" s="1" t="s">
        <v>5</v>
      </c>
    </row>
    <row r="6" spans="1:115" s="9" customFormat="1" ht="11.25" customHeight="1">
      <c r="A6" s="3">
        <v>27</v>
      </c>
      <c r="B6" s="4" t="s">
        <v>21</v>
      </c>
      <c r="C6" s="5"/>
      <c r="D6" s="6"/>
      <c r="E6" s="5"/>
      <c r="F6" s="6"/>
      <c r="G6" s="5"/>
      <c r="H6" s="6"/>
      <c r="I6" s="7"/>
      <c r="J6" s="6"/>
      <c r="K6" s="7"/>
      <c r="L6" s="6"/>
      <c r="M6" s="7"/>
      <c r="N6" s="6"/>
      <c r="O6" s="7"/>
      <c r="P6" s="6"/>
      <c r="Q6" s="7"/>
      <c r="R6" s="6"/>
      <c r="S6" s="7"/>
      <c r="T6" s="6"/>
      <c r="U6" s="7"/>
      <c r="V6" s="6"/>
      <c r="W6" s="7"/>
      <c r="X6" s="6"/>
      <c r="Y6" s="7"/>
      <c r="Z6" s="6"/>
      <c r="AA6" s="7"/>
      <c r="AB6" s="6"/>
      <c r="AC6" s="7"/>
      <c r="AD6" s="6"/>
      <c r="AE6" s="7"/>
      <c r="AF6" s="6"/>
      <c r="AG6" s="7"/>
      <c r="AH6" s="6"/>
      <c r="AI6" s="7"/>
      <c r="AJ6" s="6"/>
      <c r="AK6" s="5"/>
      <c r="AL6" s="6"/>
      <c r="AM6" s="5"/>
      <c r="AN6" s="6"/>
      <c r="AO6" s="5"/>
      <c r="AP6" s="6"/>
      <c r="AQ6" s="5"/>
      <c r="AR6" s="6"/>
      <c r="AS6" s="5"/>
      <c r="AT6" s="6"/>
      <c r="AU6" s="5"/>
      <c r="AV6" s="6"/>
      <c r="AW6" s="5"/>
      <c r="AX6" s="6"/>
      <c r="AY6" s="5"/>
      <c r="AZ6" s="6"/>
      <c r="BA6" s="5"/>
      <c r="BB6" s="6"/>
      <c r="BC6" s="5"/>
      <c r="BD6" s="6"/>
      <c r="BE6" s="5"/>
      <c r="BF6" s="6"/>
      <c r="BG6" s="5"/>
      <c r="BH6" s="6"/>
      <c r="BI6" s="5"/>
      <c r="BJ6" s="6"/>
      <c r="BK6" s="5"/>
      <c r="BL6" s="6"/>
      <c r="BM6" s="5"/>
      <c r="BN6" s="6"/>
      <c r="BO6" s="7"/>
      <c r="BP6" s="6"/>
      <c r="BQ6" s="7"/>
      <c r="BR6" s="6"/>
      <c r="BS6" s="7"/>
      <c r="BT6" s="6"/>
      <c r="BU6" s="7"/>
      <c r="BV6" s="6"/>
      <c r="BW6" s="7"/>
      <c r="BX6" s="6"/>
      <c r="BY6" s="7"/>
      <c r="BZ6" s="6"/>
      <c r="CA6" s="5"/>
      <c r="CB6" s="6"/>
      <c r="CC6" s="7"/>
      <c r="CD6" s="6"/>
      <c r="CE6" s="7"/>
      <c r="CF6" s="6"/>
      <c r="CG6" s="7"/>
      <c r="CH6" s="6"/>
      <c r="CI6" s="5"/>
      <c r="CJ6" s="6"/>
      <c r="CK6" s="5"/>
      <c r="CL6" s="6"/>
      <c r="CM6" s="5"/>
      <c r="CN6" s="6"/>
      <c r="CO6" s="5"/>
      <c r="CP6" s="6"/>
      <c r="CQ6" s="5"/>
      <c r="CR6" s="6"/>
      <c r="CS6" s="5"/>
      <c r="CT6" s="6"/>
      <c r="CU6" s="5"/>
      <c r="CV6" s="6"/>
      <c r="CW6" s="5"/>
      <c r="CX6" s="6"/>
      <c r="CY6" s="5"/>
      <c r="CZ6" s="6"/>
      <c r="DA6" s="5"/>
      <c r="DB6" s="6"/>
      <c r="DC6" s="5"/>
      <c r="DD6" s="6"/>
      <c r="DE6" s="5"/>
      <c r="DF6" s="6"/>
      <c r="DG6" s="5"/>
      <c r="DH6" s="6"/>
      <c r="DI6" s="5"/>
      <c r="DJ6" s="6"/>
      <c r="DK6" s="8">
        <f>D6+F6+J6+L6+N6+R6+T6+V6+X6+Z6+AB6+AD6+AF6+AH6+AJ6+AL6</f>
        <v>0</v>
      </c>
    </row>
    <row r="7" s="9" customFormat="1" ht="12" customHeight="1">
      <c r="A7" s="12"/>
    </row>
    <row r="8" s="9" customFormat="1" ht="11.25" customHeight="1">
      <c r="A8" s="12"/>
    </row>
    <row r="9" s="9" customFormat="1" ht="10.5" customHeight="1">
      <c r="A9" s="12"/>
    </row>
    <row r="10" s="9" customFormat="1" ht="11.25" customHeight="1">
      <c r="A10" s="12"/>
    </row>
    <row r="11" s="9" customFormat="1" ht="11.25" customHeight="1">
      <c r="A11" s="12"/>
    </row>
    <row r="12" s="9" customFormat="1" ht="11.25" customHeight="1">
      <c r="A12" s="12"/>
    </row>
    <row r="13" s="9" customFormat="1" ht="10.5" customHeight="1">
      <c r="A13" s="12"/>
    </row>
    <row r="14" s="9" customFormat="1" ht="11.25" customHeight="1">
      <c r="A14" s="12"/>
    </row>
    <row r="15" s="9" customFormat="1" ht="11.25" customHeight="1">
      <c r="A15" s="12"/>
    </row>
    <row r="16" s="9" customFormat="1" ht="10.5" customHeight="1">
      <c r="A16" s="12"/>
    </row>
    <row r="17" s="9" customFormat="1" ht="11.25" customHeight="1">
      <c r="A17" s="12"/>
    </row>
    <row r="18" s="9" customFormat="1" ht="11.25" customHeight="1">
      <c r="A18" s="12"/>
    </row>
    <row r="19" s="9" customFormat="1" ht="12.75" customHeight="1">
      <c r="A19" s="12"/>
    </row>
    <row r="20" s="9" customFormat="1" ht="12.75" customHeight="1">
      <c r="A20" s="12"/>
    </row>
    <row r="21" s="9" customFormat="1" ht="12.75" customHeight="1">
      <c r="A21" s="12"/>
    </row>
    <row r="22" s="9" customFormat="1" ht="12.75" customHeight="1">
      <c r="A22" s="12"/>
    </row>
    <row r="23" s="9" customFormat="1" ht="12.75" customHeight="1">
      <c r="A23" s="12"/>
    </row>
    <row r="24" s="9" customFormat="1" ht="12.75" customHeight="1">
      <c r="A24" s="12"/>
    </row>
    <row r="25" s="9" customFormat="1" ht="12.75" customHeight="1">
      <c r="A25" s="12"/>
    </row>
    <row r="26" s="9" customFormat="1" ht="12.75" customHeight="1">
      <c r="A26" s="12"/>
    </row>
    <row r="27" s="9" customFormat="1" ht="12" customHeight="1">
      <c r="A27" s="12"/>
    </row>
    <row r="28" s="9" customFormat="1" ht="13.5" customHeight="1">
      <c r="A28" s="12"/>
    </row>
    <row r="29" s="9" customFormat="1" ht="10.5" customHeight="1">
      <c r="A29" s="12"/>
    </row>
    <row r="30" s="9" customFormat="1" ht="11.25" customHeight="1">
      <c r="A30" s="12"/>
    </row>
    <row r="31" s="9" customFormat="1" ht="11.25" customHeight="1">
      <c r="A31" s="12"/>
    </row>
    <row r="32" s="9" customFormat="1" ht="13.5" customHeight="1">
      <c r="A32" s="12"/>
    </row>
    <row r="33" s="9" customFormat="1" ht="12" customHeight="1">
      <c r="A33" s="12"/>
    </row>
    <row r="34" s="9" customFormat="1" ht="12.75" customHeight="1">
      <c r="A34" s="12"/>
    </row>
    <row r="35" s="9" customFormat="1" ht="11.25" customHeight="1">
      <c r="A35" s="12"/>
    </row>
    <row r="36" s="9" customFormat="1" ht="11.25" customHeight="1">
      <c r="A36" s="12"/>
    </row>
    <row r="37" spans="1:115" s="11" customFormat="1" ht="10.5" customHeight="1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</row>
    <row r="38" s="9" customFormat="1" ht="12.75">
      <c r="A38" s="12"/>
    </row>
    <row r="39" s="9" customFormat="1" ht="12.75">
      <c r="A39" s="12"/>
    </row>
    <row r="40" s="9" customFormat="1" ht="12.75">
      <c r="A40" s="12"/>
    </row>
    <row r="41" s="9" customFormat="1" ht="12.75">
      <c r="A41" s="12"/>
    </row>
    <row r="42" s="9" customFormat="1" ht="12.75">
      <c r="A42" s="12"/>
    </row>
    <row r="43" s="9" customFormat="1" ht="12.75">
      <c r="A43" s="12"/>
    </row>
    <row r="44" s="9" customFormat="1" ht="12.75">
      <c r="A44" s="12"/>
    </row>
    <row r="45" s="9" customFormat="1" ht="12.75">
      <c r="A45" s="12"/>
    </row>
    <row r="46" s="9" customFormat="1" ht="12.75">
      <c r="A46" s="12"/>
    </row>
    <row r="47" s="9" customFormat="1" ht="12.75">
      <c r="A47" s="12"/>
    </row>
    <row r="48" s="9" customFormat="1" ht="12" customHeight="1">
      <c r="A48" s="12"/>
    </row>
  </sheetData>
  <sheetProtection/>
  <mergeCells count="62">
    <mergeCell ref="CC4:CD4"/>
    <mergeCell ref="CE4:CF4"/>
    <mergeCell ref="CG4:CH4"/>
    <mergeCell ref="DC4:DD4"/>
    <mergeCell ref="DE4:DF4"/>
    <mergeCell ref="DG4:DH4"/>
    <mergeCell ref="DI4:DJ4"/>
    <mergeCell ref="BQ4:BR4"/>
    <mergeCell ref="BS4:BT4"/>
    <mergeCell ref="BU4:BV4"/>
    <mergeCell ref="BY4:BZ4"/>
    <mergeCell ref="BW4:BX4"/>
    <mergeCell ref="CA4:CB4"/>
    <mergeCell ref="CM4:CN4"/>
    <mergeCell ref="CO4:CP4"/>
    <mergeCell ref="CW4:CX4"/>
    <mergeCell ref="CY4:CZ4"/>
    <mergeCell ref="DA4:DB4"/>
    <mergeCell ref="CQ4:CR4"/>
    <mergeCell ref="CS4:CT4"/>
    <mergeCell ref="CU4:CV4"/>
    <mergeCell ref="CK4:CL4"/>
    <mergeCell ref="G4:H4"/>
    <mergeCell ref="BK4:BL4"/>
    <mergeCell ref="CI4:CJ4"/>
    <mergeCell ref="BG4:BH4"/>
    <mergeCell ref="BI4:BJ4"/>
    <mergeCell ref="AY4:AZ4"/>
    <mergeCell ref="BA4:BB4"/>
    <mergeCell ref="BM4:BN4"/>
    <mergeCell ref="BO4:BP4"/>
    <mergeCell ref="BC4:BD4"/>
    <mergeCell ref="AI4:AJ4"/>
    <mergeCell ref="AK4:AL4"/>
    <mergeCell ref="AW4:AX4"/>
    <mergeCell ref="AM4:AN4"/>
    <mergeCell ref="AU4:AV4"/>
    <mergeCell ref="AO4:AP4"/>
    <mergeCell ref="AQ4:AR4"/>
    <mergeCell ref="AS4:AT4"/>
    <mergeCell ref="W4:X4"/>
    <mergeCell ref="Y4:Z4"/>
    <mergeCell ref="AG4:AH4"/>
    <mergeCell ref="AA4:AB4"/>
    <mergeCell ref="AC4:AD4"/>
    <mergeCell ref="AE4:AF4"/>
    <mergeCell ref="U4:V4"/>
    <mergeCell ref="I4:J4"/>
    <mergeCell ref="K4:L4"/>
    <mergeCell ref="M4:N4"/>
    <mergeCell ref="Q4:R4"/>
    <mergeCell ref="O4:P4"/>
    <mergeCell ref="A2:X2"/>
    <mergeCell ref="Y2:DK2"/>
    <mergeCell ref="A3:A5"/>
    <mergeCell ref="B3:B5"/>
    <mergeCell ref="C3:X3"/>
    <mergeCell ref="Y3:DK3"/>
    <mergeCell ref="C4:D4"/>
    <mergeCell ref="E4:F4"/>
    <mergeCell ref="S4:T4"/>
    <mergeCell ref="BE4:B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4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24" sqref="I24"/>
    </sheetView>
  </sheetViews>
  <sheetFormatPr defaultColWidth="9.140625" defaultRowHeight="12.75"/>
  <cols>
    <col min="1" max="1" width="3.28125" style="12" customWidth="1"/>
    <col min="2" max="2" width="19.28125" style="9" customWidth="1"/>
    <col min="3" max="3" width="4.8515625" style="9" customWidth="1"/>
    <col min="4" max="4" width="7.28125" style="9" customWidth="1"/>
    <col min="5" max="5" width="4.8515625" style="9" customWidth="1"/>
    <col min="6" max="6" width="7.28125" style="9" customWidth="1"/>
    <col min="7" max="7" width="5.28125" style="9" customWidth="1"/>
    <col min="8" max="8" width="6.7109375" style="9" customWidth="1"/>
    <col min="9" max="9" width="5.140625" style="9" customWidth="1"/>
    <col min="10" max="10" width="6.421875" style="9" customWidth="1"/>
    <col min="11" max="11" width="5.140625" style="9" customWidth="1"/>
    <col min="12" max="12" width="6.421875" style="9" customWidth="1"/>
    <col min="13" max="13" width="4.8515625" style="9" customWidth="1"/>
    <col min="14" max="14" width="6.421875" style="9" customWidth="1"/>
    <col min="15" max="15" width="4.8515625" style="9" customWidth="1"/>
    <col min="16" max="16" width="6.421875" style="9" customWidth="1"/>
    <col min="17" max="17" width="5.57421875" style="9" customWidth="1"/>
    <col min="18" max="18" width="6.8515625" style="9" customWidth="1"/>
    <col min="19" max="19" width="4.57421875" style="9" customWidth="1"/>
    <col min="20" max="20" width="5.57421875" style="9" customWidth="1"/>
    <col min="21" max="21" width="4.57421875" style="9" customWidth="1"/>
    <col min="22" max="22" width="5.57421875" style="9" customWidth="1"/>
    <col min="23" max="23" width="4.57421875" style="9" customWidth="1"/>
    <col min="24" max="24" width="5.421875" style="9" customWidth="1"/>
    <col min="25" max="25" width="4.57421875" style="9" hidden="1" customWidth="1"/>
    <col min="26" max="26" width="5.57421875" style="9" hidden="1" customWidth="1"/>
    <col min="27" max="27" width="10.57421875" style="9" customWidth="1"/>
  </cols>
  <sheetData>
    <row r="1" s="9" customFormat="1" ht="12.75">
      <c r="A1" s="12"/>
    </row>
    <row r="2" spans="1:27" s="9" customFormat="1" ht="13.5" customHeight="1">
      <c r="A2" s="46" t="s">
        <v>160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8"/>
    </row>
    <row r="3" spans="1:27" s="9" customFormat="1" ht="17.25" customHeight="1">
      <c r="A3" s="49" t="s">
        <v>0</v>
      </c>
      <c r="B3" s="50" t="s">
        <v>1</v>
      </c>
      <c r="C3" s="53" t="s">
        <v>151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2"/>
    </row>
    <row r="4" spans="1:27" s="9" customFormat="1" ht="44.25" customHeight="1">
      <c r="A4" s="49"/>
      <c r="B4" s="50"/>
      <c r="C4" s="43" t="s">
        <v>152</v>
      </c>
      <c r="D4" s="43"/>
      <c r="E4" s="43" t="s">
        <v>165</v>
      </c>
      <c r="F4" s="43"/>
      <c r="G4" s="43" t="s">
        <v>153</v>
      </c>
      <c r="H4" s="43"/>
      <c r="I4" s="43" t="s">
        <v>154</v>
      </c>
      <c r="J4" s="43"/>
      <c r="K4" s="43" t="s">
        <v>166</v>
      </c>
      <c r="L4" s="43"/>
      <c r="M4" s="43" t="s">
        <v>155</v>
      </c>
      <c r="N4" s="43"/>
      <c r="O4" s="43" t="s">
        <v>216</v>
      </c>
      <c r="P4" s="43"/>
      <c r="Q4" s="43" t="s">
        <v>156</v>
      </c>
      <c r="R4" s="43"/>
      <c r="S4" s="43" t="s">
        <v>256</v>
      </c>
      <c r="T4" s="43"/>
      <c r="U4" s="43" t="s">
        <v>157</v>
      </c>
      <c r="V4" s="43"/>
      <c r="W4" s="43" t="s">
        <v>257</v>
      </c>
      <c r="X4" s="43"/>
      <c r="Y4" s="43"/>
      <c r="Z4" s="43"/>
      <c r="AA4" s="1" t="s">
        <v>2</v>
      </c>
    </row>
    <row r="5" spans="1:27" s="9" customFormat="1" ht="15" customHeight="1">
      <c r="A5" s="49"/>
      <c r="B5" s="50"/>
      <c r="C5" s="2" t="s">
        <v>3</v>
      </c>
      <c r="D5" s="2" t="s">
        <v>4</v>
      </c>
      <c r="E5" s="2" t="s">
        <v>3</v>
      </c>
      <c r="F5" s="2" t="s">
        <v>4</v>
      </c>
      <c r="G5" s="2" t="s">
        <v>3</v>
      </c>
      <c r="H5" s="2" t="s">
        <v>4</v>
      </c>
      <c r="I5" s="2" t="s">
        <v>3</v>
      </c>
      <c r="J5" s="2" t="s">
        <v>4</v>
      </c>
      <c r="K5" s="2" t="s">
        <v>3</v>
      </c>
      <c r="L5" s="2" t="s">
        <v>4</v>
      </c>
      <c r="M5" s="2" t="s">
        <v>3</v>
      </c>
      <c r="N5" s="2" t="s">
        <v>4</v>
      </c>
      <c r="O5" s="2" t="s">
        <v>3</v>
      </c>
      <c r="P5" s="2" t="s">
        <v>4</v>
      </c>
      <c r="Q5" s="2" t="s">
        <v>3</v>
      </c>
      <c r="R5" s="2" t="s">
        <v>4</v>
      </c>
      <c r="S5" s="2" t="s">
        <v>3</v>
      </c>
      <c r="T5" s="2" t="s">
        <v>4</v>
      </c>
      <c r="U5" s="2" t="s">
        <v>3</v>
      </c>
      <c r="V5" s="2" t="s">
        <v>4</v>
      </c>
      <c r="W5" s="2" t="s">
        <v>3</v>
      </c>
      <c r="X5" s="2" t="s">
        <v>4</v>
      </c>
      <c r="Y5" s="2" t="s">
        <v>3</v>
      </c>
      <c r="Z5" s="2" t="s">
        <v>4</v>
      </c>
      <c r="AA5" s="1" t="s">
        <v>5</v>
      </c>
    </row>
    <row r="6" spans="1:27" s="9" customFormat="1" ht="14.25" customHeight="1">
      <c r="A6" s="3">
        <v>1</v>
      </c>
      <c r="B6" s="4" t="s">
        <v>21</v>
      </c>
      <c r="C6" s="5">
        <v>10</v>
      </c>
      <c r="D6" s="7">
        <f>C6*15</f>
        <v>150</v>
      </c>
      <c r="E6" s="5">
        <v>10</v>
      </c>
      <c r="F6" s="7">
        <f>E6*20</f>
        <v>200</v>
      </c>
      <c r="G6" s="5">
        <v>6</v>
      </c>
      <c r="H6" s="7">
        <f>G6*25</f>
        <v>150</v>
      </c>
      <c r="I6" s="5">
        <v>10</v>
      </c>
      <c r="J6" s="7">
        <f>I6*25</f>
        <v>250</v>
      </c>
      <c r="K6" s="5">
        <v>10</v>
      </c>
      <c r="L6" s="7">
        <f>K6*30</f>
        <v>300</v>
      </c>
      <c r="M6" s="5">
        <v>2</v>
      </c>
      <c r="N6" s="7">
        <f>M6*35</f>
        <v>70</v>
      </c>
      <c r="O6" s="7">
        <v>2</v>
      </c>
      <c r="P6" s="7">
        <f>O6*35</f>
        <v>70</v>
      </c>
      <c r="Q6" s="7">
        <v>8</v>
      </c>
      <c r="R6" s="7">
        <f>Q6*55</f>
        <v>440</v>
      </c>
      <c r="S6" s="7"/>
      <c r="T6" s="7">
        <f>S6*55</f>
        <v>0</v>
      </c>
      <c r="U6" s="7"/>
      <c r="V6" s="7">
        <f>U6*25</f>
        <v>0</v>
      </c>
      <c r="W6" s="7">
        <v>5</v>
      </c>
      <c r="X6" s="7">
        <f>W6*60</f>
        <v>300</v>
      </c>
      <c r="Y6" s="7"/>
      <c r="Z6" s="6"/>
      <c r="AA6" s="42">
        <f>X6+V6+T6+R6+P6+N6+L6+J6+H6+F6+D6</f>
        <v>1930</v>
      </c>
    </row>
    <row r="7" s="9" customFormat="1" ht="14.25" customHeight="1"/>
    <row r="8" s="9" customFormat="1" ht="14.25" customHeight="1"/>
    <row r="9" s="9" customFormat="1" ht="14.25" customHeight="1"/>
    <row r="10" s="9" customFormat="1" ht="14.25" customHeight="1"/>
    <row r="11" spans="1:27" s="9" customFormat="1" ht="14.2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="9" customFormat="1" ht="14.25" customHeight="1">
      <c r="A12" s="12"/>
    </row>
    <row r="13" s="9" customFormat="1" ht="14.25" customHeight="1">
      <c r="A13" s="12"/>
    </row>
    <row r="14" s="9" customFormat="1" ht="14.25" customHeight="1">
      <c r="A14" s="12"/>
    </row>
    <row r="15" s="9" customFormat="1" ht="14.25" customHeight="1">
      <c r="A15" s="12"/>
    </row>
    <row r="16" s="9" customFormat="1" ht="14.25" customHeight="1">
      <c r="A16" s="12"/>
    </row>
    <row r="17" s="9" customFormat="1" ht="14.25" customHeight="1">
      <c r="A17" s="12"/>
    </row>
    <row r="18" s="9" customFormat="1" ht="14.25" customHeight="1">
      <c r="A18" s="12"/>
    </row>
    <row r="19" s="9" customFormat="1" ht="14.25" customHeight="1">
      <c r="A19" s="12"/>
    </row>
    <row r="20" s="9" customFormat="1" ht="14.25" customHeight="1">
      <c r="A20" s="12"/>
    </row>
    <row r="21" s="9" customFormat="1" ht="14.25" customHeight="1">
      <c r="A21" s="12"/>
    </row>
    <row r="22" s="9" customFormat="1" ht="14.25" customHeight="1">
      <c r="A22" s="12"/>
    </row>
    <row r="23" s="9" customFormat="1" ht="14.25" customHeight="1">
      <c r="A23" s="12"/>
    </row>
    <row r="24" s="9" customFormat="1" ht="14.25" customHeight="1">
      <c r="A24" s="12"/>
    </row>
    <row r="25" s="9" customFormat="1" ht="14.25" customHeight="1">
      <c r="A25" s="12"/>
    </row>
    <row r="26" s="9" customFormat="1" ht="14.25" customHeight="1">
      <c r="A26" s="12"/>
    </row>
    <row r="27" s="9" customFormat="1" ht="14.25" customHeight="1">
      <c r="A27" s="12"/>
    </row>
    <row r="28" s="9" customFormat="1" ht="14.25" customHeight="1">
      <c r="A28" s="12"/>
    </row>
    <row r="29" s="9" customFormat="1" ht="14.25" customHeight="1">
      <c r="A29" s="12"/>
    </row>
    <row r="30" s="9" customFormat="1" ht="14.25" customHeight="1">
      <c r="A30" s="12"/>
    </row>
    <row r="31" s="9" customFormat="1" ht="14.25" customHeight="1">
      <c r="A31" s="12"/>
    </row>
    <row r="32" s="9" customFormat="1" ht="14.25" customHeight="1">
      <c r="A32" s="12"/>
    </row>
    <row r="33" s="9" customFormat="1" ht="14.25" customHeight="1">
      <c r="A33" s="12"/>
    </row>
    <row r="34" s="9" customFormat="1" ht="14.25" customHeight="1">
      <c r="A34" s="12"/>
    </row>
    <row r="35" s="9" customFormat="1" ht="14.25" customHeight="1">
      <c r="A35" s="12"/>
    </row>
    <row r="36" s="9" customFormat="1" ht="14.25" customHeight="1">
      <c r="A36" s="12"/>
    </row>
    <row r="37" spans="1:27" s="11" customFormat="1" ht="14.25" customHeight="1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="9" customFormat="1" ht="14.25" customHeight="1">
      <c r="A38" s="12"/>
    </row>
    <row r="39" s="9" customFormat="1" ht="14.25" customHeight="1">
      <c r="A39" s="12"/>
    </row>
    <row r="40" s="9" customFormat="1" ht="14.25" customHeight="1">
      <c r="A40" s="12"/>
    </row>
    <row r="41" s="9" customFormat="1" ht="15" customHeight="1">
      <c r="A41" s="12"/>
    </row>
    <row r="42" s="9" customFormat="1" ht="15" customHeight="1">
      <c r="A42" s="12"/>
    </row>
    <row r="43" s="9" customFormat="1" ht="15" customHeight="1">
      <c r="A43" s="12"/>
    </row>
    <row r="44" s="9" customFormat="1" ht="15" customHeight="1">
      <c r="A44" s="12"/>
    </row>
  </sheetData>
  <sheetProtection/>
  <mergeCells count="16">
    <mergeCell ref="S4:T4"/>
    <mergeCell ref="W4:X4"/>
    <mergeCell ref="U4:V4"/>
    <mergeCell ref="M4:N4"/>
    <mergeCell ref="O4:P4"/>
    <mergeCell ref="Q4:R4"/>
    <mergeCell ref="A2:AA2"/>
    <mergeCell ref="C3:AA3"/>
    <mergeCell ref="G4:H4"/>
    <mergeCell ref="I4:J4"/>
    <mergeCell ref="C4:D4"/>
    <mergeCell ref="Y4:Z4"/>
    <mergeCell ref="A3:A5"/>
    <mergeCell ref="B3:B5"/>
    <mergeCell ref="E4:F4"/>
    <mergeCell ref="K4:L4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44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6" sqref="A6"/>
    </sheetView>
  </sheetViews>
  <sheetFormatPr defaultColWidth="9.140625" defaultRowHeight="12.75"/>
  <cols>
    <col min="1" max="1" width="3.28125" style="12" customWidth="1"/>
    <col min="2" max="2" width="19.28125" style="9" customWidth="1"/>
    <col min="3" max="3" width="3.7109375" style="9" customWidth="1"/>
    <col min="4" max="4" width="5.7109375" style="9" customWidth="1"/>
    <col min="5" max="5" width="3.28125" style="9" customWidth="1"/>
    <col min="6" max="6" width="5.8515625" style="9" customWidth="1"/>
    <col min="7" max="7" width="4.421875" style="9" customWidth="1"/>
    <col min="8" max="8" width="5.140625" style="9" customWidth="1"/>
    <col min="9" max="9" width="3.57421875" style="9" customWidth="1"/>
    <col min="10" max="10" width="5.57421875" style="9" customWidth="1"/>
    <col min="11" max="11" width="3.28125" style="9" customWidth="1"/>
    <col min="12" max="12" width="5.421875" style="9" customWidth="1"/>
    <col min="13" max="13" width="3.28125" style="9" customWidth="1"/>
    <col min="14" max="14" width="5.7109375" style="9" customWidth="1"/>
    <col min="15" max="15" width="3.140625" style="9" customWidth="1"/>
    <col min="16" max="16" width="5.00390625" style="9" customWidth="1"/>
    <col min="17" max="17" width="5.28125" style="9" customWidth="1"/>
    <col min="18" max="18" width="5.140625" style="9" customWidth="1"/>
    <col min="19" max="19" width="4.28125" style="9" customWidth="1"/>
    <col min="20" max="20" width="6.8515625" style="9" customWidth="1"/>
    <col min="21" max="21" width="4.140625" style="9" customWidth="1"/>
    <col min="22" max="22" width="6.421875" style="9" customWidth="1"/>
    <col min="23" max="23" width="3.421875" style="9" customWidth="1"/>
    <col min="24" max="24" width="5.28125" style="9" customWidth="1"/>
    <col min="25" max="25" width="3.140625" style="9" customWidth="1"/>
    <col min="26" max="26" width="6.57421875" style="9" customWidth="1"/>
    <col min="27" max="27" width="3.421875" style="9" customWidth="1"/>
    <col min="28" max="28" width="5.7109375" style="9" customWidth="1"/>
    <col min="29" max="29" width="3.421875" style="9" customWidth="1"/>
    <col min="30" max="30" width="5.8515625" style="9" customWidth="1"/>
    <col min="31" max="31" width="3.140625" style="9" customWidth="1"/>
    <col min="32" max="32" width="4.7109375" style="9" customWidth="1"/>
    <col min="33" max="33" width="3.421875" style="9" customWidth="1"/>
    <col min="34" max="34" width="6.421875" style="9" customWidth="1"/>
    <col min="35" max="35" width="3.28125" style="9" customWidth="1"/>
    <col min="36" max="36" width="5.421875" style="9" customWidth="1"/>
    <col min="37" max="37" width="3.8515625" style="9" customWidth="1"/>
    <col min="38" max="38" width="4.140625" style="9" customWidth="1"/>
    <col min="39" max="39" width="4.00390625" style="9" customWidth="1"/>
    <col min="40" max="40" width="5.140625" style="9" customWidth="1"/>
    <col min="41" max="41" width="3.57421875" style="9" customWidth="1"/>
    <col min="42" max="42" width="6.7109375" style="9" customWidth="1"/>
    <col min="43" max="43" width="10.57421875" style="9" customWidth="1"/>
  </cols>
  <sheetData>
    <row r="1" s="9" customFormat="1" ht="12.75">
      <c r="A1" s="12"/>
    </row>
    <row r="2" spans="1:43" s="9" customFormat="1" ht="12.75" customHeight="1">
      <c r="A2" s="55" t="s">
        <v>160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</row>
    <row r="3" spans="1:43" s="9" customFormat="1" ht="1.5" customHeight="1">
      <c r="A3" s="49" t="s">
        <v>0</v>
      </c>
      <c r="B3" s="50" t="s">
        <v>1</v>
      </c>
      <c r="C3" s="53" t="s">
        <v>62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2"/>
    </row>
    <row r="4" spans="1:43" s="9" customFormat="1" ht="51" customHeight="1">
      <c r="A4" s="49"/>
      <c r="B4" s="50"/>
      <c r="C4" s="43" t="s">
        <v>74</v>
      </c>
      <c r="D4" s="43"/>
      <c r="E4" s="43" t="s">
        <v>235</v>
      </c>
      <c r="F4" s="43"/>
      <c r="G4" s="43" t="s">
        <v>236</v>
      </c>
      <c r="H4" s="43"/>
      <c r="I4" s="43" t="s">
        <v>64</v>
      </c>
      <c r="J4" s="43"/>
      <c r="K4" s="43" t="s">
        <v>65</v>
      </c>
      <c r="L4" s="43"/>
      <c r="M4" s="43" t="s">
        <v>66</v>
      </c>
      <c r="N4" s="43"/>
      <c r="O4" s="43" t="s">
        <v>67</v>
      </c>
      <c r="P4" s="43"/>
      <c r="Q4" s="43" t="s">
        <v>68</v>
      </c>
      <c r="R4" s="43"/>
      <c r="S4" s="43" t="s">
        <v>69</v>
      </c>
      <c r="T4" s="43"/>
      <c r="U4" s="43" t="s">
        <v>70</v>
      </c>
      <c r="V4" s="43"/>
      <c r="W4" s="43" t="s">
        <v>71</v>
      </c>
      <c r="X4" s="43"/>
      <c r="Y4" s="43" t="s">
        <v>77</v>
      </c>
      <c r="Z4" s="43"/>
      <c r="AA4" s="43" t="s">
        <v>73</v>
      </c>
      <c r="AB4" s="43"/>
      <c r="AC4" s="43" t="s">
        <v>75</v>
      </c>
      <c r="AD4" s="43"/>
      <c r="AE4" s="43" t="s">
        <v>76</v>
      </c>
      <c r="AF4" s="43"/>
      <c r="AG4" s="43" t="s">
        <v>80</v>
      </c>
      <c r="AH4" s="43"/>
      <c r="AI4" s="43" t="s">
        <v>78</v>
      </c>
      <c r="AJ4" s="43"/>
      <c r="AK4" s="44" t="s">
        <v>79</v>
      </c>
      <c r="AL4" s="45"/>
      <c r="AM4" s="43" t="s">
        <v>135</v>
      </c>
      <c r="AN4" s="43"/>
      <c r="AO4" s="43" t="s">
        <v>144</v>
      </c>
      <c r="AP4" s="43"/>
      <c r="AQ4" s="1" t="s">
        <v>2</v>
      </c>
    </row>
    <row r="5" spans="1:43" s="9" customFormat="1" ht="19.5" customHeight="1">
      <c r="A5" s="49"/>
      <c r="B5" s="50"/>
      <c r="C5" s="2" t="s">
        <v>3</v>
      </c>
      <c r="D5" s="2" t="s">
        <v>4</v>
      </c>
      <c r="E5" s="2" t="s">
        <v>3</v>
      </c>
      <c r="F5" s="2" t="s">
        <v>4</v>
      </c>
      <c r="G5" s="2" t="s">
        <v>3</v>
      </c>
      <c r="H5" s="2" t="s">
        <v>4</v>
      </c>
      <c r="I5" s="2" t="s">
        <v>3</v>
      </c>
      <c r="J5" s="2" t="s">
        <v>4</v>
      </c>
      <c r="K5" s="2" t="s">
        <v>3</v>
      </c>
      <c r="L5" s="2" t="s">
        <v>4</v>
      </c>
      <c r="M5" s="2" t="s">
        <v>3</v>
      </c>
      <c r="N5" s="2" t="s">
        <v>4</v>
      </c>
      <c r="O5" s="2" t="s">
        <v>3</v>
      </c>
      <c r="P5" s="35" t="s">
        <v>4</v>
      </c>
      <c r="Q5" s="2" t="s">
        <v>3</v>
      </c>
      <c r="R5" s="35" t="s">
        <v>4</v>
      </c>
      <c r="S5" s="2" t="s">
        <v>3</v>
      </c>
      <c r="T5" s="2" t="s">
        <v>4</v>
      </c>
      <c r="U5" s="2" t="s">
        <v>3</v>
      </c>
      <c r="V5" s="2" t="s">
        <v>4</v>
      </c>
      <c r="W5" s="2" t="s">
        <v>3</v>
      </c>
      <c r="X5" s="2" t="s">
        <v>4</v>
      </c>
      <c r="Y5" s="2" t="s">
        <v>3</v>
      </c>
      <c r="Z5" s="2" t="s">
        <v>4</v>
      </c>
      <c r="AA5" s="2" t="s">
        <v>3</v>
      </c>
      <c r="AB5" s="2" t="s">
        <v>4</v>
      </c>
      <c r="AC5" s="2" t="s">
        <v>3</v>
      </c>
      <c r="AD5" s="2" t="s">
        <v>4</v>
      </c>
      <c r="AE5" s="2" t="s">
        <v>3</v>
      </c>
      <c r="AF5" s="2" t="s">
        <v>4</v>
      </c>
      <c r="AG5" s="2" t="s">
        <v>3</v>
      </c>
      <c r="AH5" s="2" t="s">
        <v>4</v>
      </c>
      <c r="AI5" s="2" t="s">
        <v>3</v>
      </c>
      <c r="AJ5" s="2" t="s">
        <v>4</v>
      </c>
      <c r="AK5" s="2" t="s">
        <v>3</v>
      </c>
      <c r="AL5" s="2" t="s">
        <v>4</v>
      </c>
      <c r="AM5" s="2" t="s">
        <v>3</v>
      </c>
      <c r="AN5" s="2" t="s">
        <v>4</v>
      </c>
      <c r="AO5" s="2" t="s">
        <v>3</v>
      </c>
      <c r="AP5" s="2" t="s">
        <v>4</v>
      </c>
      <c r="AQ5" s="1" t="s">
        <v>5</v>
      </c>
    </row>
    <row r="6" spans="1:43" s="9" customFormat="1" ht="14.25" customHeight="1">
      <c r="A6" s="3">
        <v>1</v>
      </c>
      <c r="B6" s="4" t="s">
        <v>21</v>
      </c>
      <c r="C6" s="5"/>
      <c r="D6" s="7">
        <f>C6*2100</f>
        <v>0</v>
      </c>
      <c r="E6" s="5"/>
      <c r="F6" s="7">
        <f>E6*1600</f>
        <v>0</v>
      </c>
      <c r="G6" s="5">
        <v>2</v>
      </c>
      <c r="H6" s="7">
        <f>G6*690</f>
        <v>1380</v>
      </c>
      <c r="I6" s="5"/>
      <c r="J6" s="7">
        <f>I6*55</f>
        <v>0</v>
      </c>
      <c r="K6" s="5"/>
      <c r="L6" s="7">
        <f>K6*70</f>
        <v>0</v>
      </c>
      <c r="M6" s="5"/>
      <c r="N6" s="7">
        <f>M6*350</f>
        <v>0</v>
      </c>
      <c r="O6" s="5"/>
      <c r="P6" s="7">
        <f>O6*350</f>
        <v>0</v>
      </c>
      <c r="Q6" s="5">
        <v>10</v>
      </c>
      <c r="R6" s="7">
        <f>Q6*190</f>
        <v>1900</v>
      </c>
      <c r="S6" s="7">
        <v>10</v>
      </c>
      <c r="T6" s="7">
        <f>S6*270</f>
        <v>2700</v>
      </c>
      <c r="U6" s="5">
        <v>10</v>
      </c>
      <c r="V6" s="7">
        <f>U6*200</f>
        <v>2000</v>
      </c>
      <c r="W6" s="7"/>
      <c r="X6" s="7">
        <f>W6*1950</f>
        <v>0</v>
      </c>
      <c r="Y6" s="7"/>
      <c r="Z6" s="7">
        <f>Y6*2400</f>
        <v>0</v>
      </c>
      <c r="AA6" s="7"/>
      <c r="AB6" s="7">
        <f>AA6*2350</f>
        <v>0</v>
      </c>
      <c r="AC6" s="7"/>
      <c r="AD6" s="7">
        <f>AC6*180</f>
        <v>0</v>
      </c>
      <c r="AE6" s="7"/>
      <c r="AF6" s="7">
        <f>AE6*980</f>
        <v>0</v>
      </c>
      <c r="AG6" s="7"/>
      <c r="AH6" s="7">
        <f>AG6*2400</f>
        <v>0</v>
      </c>
      <c r="AI6" s="7"/>
      <c r="AJ6" s="7">
        <f>AI6*600</f>
        <v>0</v>
      </c>
      <c r="AK6" s="7">
        <v>25</v>
      </c>
      <c r="AL6" s="7">
        <f>AK6*260</f>
        <v>6500</v>
      </c>
      <c r="AM6" s="5"/>
      <c r="AN6" s="7">
        <f>AM6*3800</f>
        <v>0</v>
      </c>
      <c r="AO6" s="7"/>
      <c r="AP6" s="7">
        <f>AO6*5000</f>
        <v>0</v>
      </c>
      <c r="AQ6" s="8">
        <f>D6+F6+H6+J6+L6+N6+P6+R6+T6+V6+X6+Z6+AB6+AD6+AF6+AH6+AJ6+AL6+AN6+AP6</f>
        <v>14480</v>
      </c>
    </row>
    <row r="7" s="9" customFormat="1" ht="13.5" customHeight="1">
      <c r="A7" s="3"/>
    </row>
    <row r="8" spans="1:43" s="9" customFormat="1" ht="13.5" customHeight="1">
      <c r="A8" s="3"/>
      <c r="B8" s="13" t="s">
        <v>22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4"/>
      <c r="N8" s="14"/>
      <c r="O8" s="14"/>
      <c r="P8" s="14"/>
      <c r="Q8" s="14"/>
      <c r="R8" s="14"/>
      <c r="S8" s="14"/>
      <c r="T8" s="14"/>
      <c r="U8" s="13"/>
      <c r="V8" s="13"/>
      <c r="W8" s="13"/>
      <c r="X8" s="13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3"/>
      <c r="AJ8" s="13"/>
      <c r="AK8" s="13"/>
      <c r="AL8" s="13"/>
      <c r="AM8" s="13"/>
      <c r="AN8" s="13"/>
      <c r="AO8" s="13"/>
      <c r="AP8" s="13"/>
      <c r="AQ8" s="15"/>
    </row>
    <row r="9" s="9" customFormat="1" ht="13.5" customHeight="1">
      <c r="A9" s="3"/>
    </row>
    <row r="10" s="9" customFormat="1" ht="13.5" customHeight="1">
      <c r="A10" s="3"/>
    </row>
    <row r="11" s="9" customFormat="1" ht="13.5" customHeight="1">
      <c r="A11" s="10"/>
    </row>
    <row r="12" s="9" customFormat="1" ht="13.5" customHeight="1">
      <c r="A12" s="12"/>
    </row>
    <row r="13" s="9" customFormat="1" ht="13.5" customHeight="1">
      <c r="A13" s="12"/>
    </row>
    <row r="14" s="9" customFormat="1" ht="13.5" customHeight="1">
      <c r="A14" s="12"/>
    </row>
    <row r="15" s="9" customFormat="1" ht="13.5" customHeight="1">
      <c r="A15" s="12"/>
    </row>
    <row r="16" s="9" customFormat="1" ht="13.5" customHeight="1">
      <c r="A16" s="12"/>
    </row>
    <row r="17" s="9" customFormat="1" ht="13.5" customHeight="1">
      <c r="A17" s="12"/>
    </row>
    <row r="18" s="9" customFormat="1" ht="13.5" customHeight="1">
      <c r="A18" s="12"/>
    </row>
    <row r="19" s="9" customFormat="1" ht="13.5" customHeight="1">
      <c r="A19" s="12"/>
    </row>
    <row r="20" s="9" customFormat="1" ht="13.5" customHeight="1">
      <c r="A20" s="12"/>
    </row>
    <row r="21" s="9" customFormat="1" ht="13.5" customHeight="1">
      <c r="A21" s="12"/>
    </row>
    <row r="22" s="9" customFormat="1" ht="13.5" customHeight="1">
      <c r="A22" s="12"/>
    </row>
    <row r="23" s="9" customFormat="1" ht="13.5" customHeight="1">
      <c r="A23" s="12"/>
    </row>
    <row r="24" s="9" customFormat="1" ht="13.5" customHeight="1">
      <c r="A24" s="12"/>
    </row>
    <row r="25" s="9" customFormat="1" ht="13.5" customHeight="1">
      <c r="A25" s="12"/>
    </row>
    <row r="26" s="9" customFormat="1" ht="13.5" customHeight="1">
      <c r="A26" s="12"/>
    </row>
    <row r="27" s="9" customFormat="1" ht="13.5" customHeight="1">
      <c r="A27" s="12"/>
    </row>
    <row r="28" s="9" customFormat="1" ht="13.5" customHeight="1">
      <c r="A28" s="12"/>
    </row>
    <row r="29" s="9" customFormat="1" ht="13.5" customHeight="1">
      <c r="A29" s="12"/>
    </row>
    <row r="30" s="9" customFormat="1" ht="13.5" customHeight="1">
      <c r="A30" s="12"/>
    </row>
    <row r="31" s="9" customFormat="1" ht="13.5" customHeight="1">
      <c r="A31" s="12"/>
    </row>
    <row r="32" s="9" customFormat="1" ht="13.5" customHeight="1">
      <c r="A32" s="12"/>
    </row>
    <row r="33" s="9" customFormat="1" ht="13.5" customHeight="1">
      <c r="A33" s="12"/>
    </row>
    <row r="34" s="9" customFormat="1" ht="13.5" customHeight="1">
      <c r="A34" s="12"/>
    </row>
    <row r="35" s="9" customFormat="1" ht="13.5" customHeight="1">
      <c r="A35" s="12"/>
    </row>
    <row r="36" s="9" customFormat="1" ht="13.5" customHeight="1">
      <c r="A36" s="12"/>
    </row>
    <row r="37" spans="1:43" s="11" customFormat="1" ht="13.5" customHeight="1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</row>
    <row r="38" s="9" customFormat="1" ht="13.5" customHeight="1">
      <c r="A38" s="12"/>
    </row>
    <row r="39" s="9" customFormat="1" ht="13.5" customHeight="1">
      <c r="A39" s="12"/>
    </row>
    <row r="40" s="9" customFormat="1" ht="13.5" customHeight="1">
      <c r="A40" s="12"/>
    </row>
    <row r="41" s="9" customFormat="1" ht="12.75">
      <c r="A41" s="12"/>
    </row>
    <row r="42" s="9" customFormat="1" ht="12.75">
      <c r="A42" s="12"/>
    </row>
    <row r="43" s="9" customFormat="1" ht="12.75">
      <c r="A43" s="12"/>
    </row>
    <row r="44" s="9" customFormat="1" ht="12.75">
      <c r="A44" s="12"/>
    </row>
  </sheetData>
  <sheetProtection/>
  <mergeCells count="25">
    <mergeCell ref="A2:V2"/>
    <mergeCell ref="AG4:AH4"/>
    <mergeCell ref="U4:V4"/>
    <mergeCell ref="W4:X4"/>
    <mergeCell ref="I4:J4"/>
    <mergeCell ref="K4:L4"/>
    <mergeCell ref="O4:P4"/>
    <mergeCell ref="Q4:R4"/>
    <mergeCell ref="S4:T4"/>
    <mergeCell ref="E4:F4"/>
    <mergeCell ref="G4:H4"/>
    <mergeCell ref="AK4:AL4"/>
    <mergeCell ref="AM4:AN4"/>
    <mergeCell ref="AO4:AP4"/>
    <mergeCell ref="M4:N4"/>
    <mergeCell ref="AI4:AJ4"/>
    <mergeCell ref="Y4:Z4"/>
    <mergeCell ref="AA4:AB4"/>
    <mergeCell ref="AE4:AF4"/>
    <mergeCell ref="AC4:AD4"/>
    <mergeCell ref="A3:A5"/>
    <mergeCell ref="B3:B5"/>
    <mergeCell ref="C3:R3"/>
    <mergeCell ref="S3:AQ3"/>
    <mergeCell ref="C4:D4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4"/>
  <sheetViews>
    <sheetView zoomScalePageLayoutView="0" workbookViewId="0" topLeftCell="A1">
      <pane xSplit="2" ySplit="4" topLeftCell="C2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0" sqref="A20"/>
    </sheetView>
  </sheetViews>
  <sheetFormatPr defaultColWidth="9.140625" defaultRowHeight="12.75"/>
  <cols>
    <col min="1" max="1" width="3.28125" style="12" customWidth="1"/>
    <col min="2" max="2" width="20.140625" style="9" customWidth="1"/>
    <col min="3" max="3" width="4.140625" style="9" customWidth="1"/>
    <col min="4" max="4" width="6.7109375" style="9" customWidth="1"/>
    <col min="5" max="5" width="4.8515625" style="9" customWidth="1"/>
    <col min="6" max="6" width="8.140625" style="9" customWidth="1"/>
    <col min="7" max="7" width="3.28125" style="9" customWidth="1"/>
    <col min="8" max="8" width="5.57421875" style="9" customWidth="1"/>
    <col min="9" max="9" width="4.421875" style="9" customWidth="1"/>
    <col min="10" max="10" width="5.57421875" style="9" customWidth="1"/>
    <col min="11" max="11" width="5.28125" style="9" customWidth="1"/>
    <col min="12" max="12" width="6.8515625" style="9" customWidth="1"/>
    <col min="13" max="13" width="5.00390625" style="9" customWidth="1"/>
    <col min="14" max="14" width="6.7109375" style="9" customWidth="1"/>
    <col min="15" max="15" width="3.421875" style="9" customWidth="1"/>
    <col min="16" max="16" width="6.7109375" style="9" customWidth="1"/>
    <col min="17" max="17" width="4.8515625" style="9" customWidth="1"/>
    <col min="18" max="18" width="6.421875" style="9" customWidth="1"/>
    <col min="19" max="19" width="4.8515625" style="9" customWidth="1"/>
    <col min="20" max="20" width="6.421875" style="9" customWidth="1"/>
    <col min="21" max="21" width="3.8515625" style="9" customWidth="1"/>
    <col min="22" max="22" width="6.421875" style="9" customWidth="1"/>
    <col min="23" max="23" width="3.421875" style="9" customWidth="1"/>
    <col min="24" max="24" width="6.421875" style="9" customWidth="1"/>
    <col min="25" max="25" width="4.00390625" style="9" customWidth="1"/>
    <col min="26" max="26" width="6.421875" style="9" customWidth="1"/>
    <col min="27" max="27" width="0.13671875" style="9" customWidth="1"/>
    <col min="28" max="28" width="6.421875" style="9" hidden="1" customWidth="1"/>
    <col min="29" max="29" width="10.57421875" style="9" customWidth="1"/>
  </cols>
  <sheetData>
    <row r="1" spans="1:18" s="9" customFormat="1" ht="15.75" customHeight="1">
      <c r="A1" s="12"/>
      <c r="R1" s="9" t="s">
        <v>49</v>
      </c>
    </row>
    <row r="2" spans="1:31" s="9" customFormat="1" ht="13.5" customHeight="1">
      <c r="A2" s="49" t="s">
        <v>0</v>
      </c>
      <c r="B2" s="50" t="s">
        <v>1</v>
      </c>
      <c r="C2" s="56" t="s">
        <v>48</v>
      </c>
      <c r="D2" s="57"/>
      <c r="E2" s="57"/>
      <c r="F2" s="57"/>
      <c r="G2" s="36"/>
      <c r="H2" s="36"/>
      <c r="I2" s="26"/>
      <c r="J2" s="26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2"/>
      <c r="AD2" s="22"/>
      <c r="AE2" s="22"/>
    </row>
    <row r="3" spans="1:29" s="9" customFormat="1" ht="40.5" customHeight="1">
      <c r="A3" s="49"/>
      <c r="B3" s="50"/>
      <c r="C3" s="43" t="s">
        <v>237</v>
      </c>
      <c r="D3" s="43"/>
      <c r="E3" s="43" t="s">
        <v>58</v>
      </c>
      <c r="F3" s="43"/>
      <c r="G3" s="43" t="s">
        <v>177</v>
      </c>
      <c r="H3" s="43"/>
      <c r="I3" s="43" t="s">
        <v>59</v>
      </c>
      <c r="J3" s="43"/>
      <c r="K3" s="43" t="s">
        <v>238</v>
      </c>
      <c r="L3" s="43"/>
      <c r="M3" s="43" t="s">
        <v>239</v>
      </c>
      <c r="N3" s="43"/>
      <c r="O3" s="43" t="s">
        <v>60</v>
      </c>
      <c r="P3" s="43"/>
      <c r="Q3" s="43" t="s">
        <v>61</v>
      </c>
      <c r="R3" s="43"/>
      <c r="S3" s="43" t="s">
        <v>240</v>
      </c>
      <c r="T3" s="43"/>
      <c r="U3" s="43" t="s">
        <v>169</v>
      </c>
      <c r="V3" s="43"/>
      <c r="W3" s="43" t="s">
        <v>241</v>
      </c>
      <c r="X3" s="43"/>
      <c r="Y3" s="43" t="s">
        <v>211</v>
      </c>
      <c r="Z3" s="43"/>
      <c r="AA3" s="43"/>
      <c r="AB3" s="43"/>
      <c r="AC3" s="1" t="s">
        <v>2</v>
      </c>
    </row>
    <row r="4" spans="1:29" s="9" customFormat="1" ht="23.25" customHeight="1">
      <c r="A4" s="49"/>
      <c r="B4" s="50"/>
      <c r="C4" s="2" t="s">
        <v>3</v>
      </c>
      <c r="D4" s="2" t="s">
        <v>4</v>
      </c>
      <c r="E4" s="2" t="s">
        <v>3</v>
      </c>
      <c r="F4" s="2" t="s">
        <v>4</v>
      </c>
      <c r="G4" s="2" t="s">
        <v>3</v>
      </c>
      <c r="H4" s="2" t="s">
        <v>4</v>
      </c>
      <c r="I4" s="2" t="s">
        <v>3</v>
      </c>
      <c r="J4" s="2" t="s">
        <v>4</v>
      </c>
      <c r="K4" s="2" t="s">
        <v>3</v>
      </c>
      <c r="L4" s="2" t="s">
        <v>4</v>
      </c>
      <c r="M4" s="2" t="s">
        <v>3</v>
      </c>
      <c r="N4" s="2" t="s">
        <v>4</v>
      </c>
      <c r="O4" s="2" t="s">
        <v>3</v>
      </c>
      <c r="P4" s="2" t="s">
        <v>4</v>
      </c>
      <c r="Q4" s="2" t="s">
        <v>3</v>
      </c>
      <c r="R4" s="2" t="s">
        <v>4</v>
      </c>
      <c r="S4" s="2" t="s">
        <v>3</v>
      </c>
      <c r="T4" s="2" t="s">
        <v>4</v>
      </c>
      <c r="U4" s="2" t="s">
        <v>3</v>
      </c>
      <c r="V4" s="2" t="s">
        <v>4</v>
      </c>
      <c r="W4" s="2" t="s">
        <v>3</v>
      </c>
      <c r="X4" s="2" t="s">
        <v>4</v>
      </c>
      <c r="Y4" s="2" t="s">
        <v>3</v>
      </c>
      <c r="Z4" s="2" t="s">
        <v>4</v>
      </c>
      <c r="AA4" s="2" t="s">
        <v>3</v>
      </c>
      <c r="AB4" s="2" t="s">
        <v>4</v>
      </c>
      <c r="AC4" s="1" t="s">
        <v>5</v>
      </c>
    </row>
    <row r="5" spans="1:29" s="9" customFormat="1" ht="14.25" customHeight="1">
      <c r="A5" s="3">
        <v>1</v>
      </c>
      <c r="B5" s="4" t="s">
        <v>6</v>
      </c>
      <c r="C5" s="5">
        <v>2</v>
      </c>
      <c r="D5" s="7">
        <f>C5*190</f>
        <v>380</v>
      </c>
      <c r="E5" s="5"/>
      <c r="F5" s="7">
        <f>E5*190</f>
        <v>0</v>
      </c>
      <c r="G5" s="7"/>
      <c r="H5" s="7">
        <f>G5*250</f>
        <v>0</v>
      </c>
      <c r="I5" s="5"/>
      <c r="J5" s="7">
        <f>I5*190</f>
        <v>0</v>
      </c>
      <c r="K5" s="7"/>
      <c r="L5" s="7">
        <f>K5*25</f>
        <v>0</v>
      </c>
      <c r="M5" s="7">
        <f>K5*2</f>
        <v>0</v>
      </c>
      <c r="N5" s="7">
        <f>M5*20</f>
        <v>0</v>
      </c>
      <c r="O5" s="7">
        <v>10</v>
      </c>
      <c r="P5" s="7">
        <f>O5*10</f>
        <v>100</v>
      </c>
      <c r="Q5" s="7">
        <v>1</v>
      </c>
      <c r="R5" s="7">
        <f>Q5*300</f>
        <v>300</v>
      </c>
      <c r="S5" s="7">
        <v>2</v>
      </c>
      <c r="T5" s="7">
        <f>S5*55</f>
        <v>110</v>
      </c>
      <c r="U5" s="7">
        <v>1</v>
      </c>
      <c r="V5" s="7">
        <f>U5*250</f>
        <v>250</v>
      </c>
      <c r="W5" s="7"/>
      <c r="X5" s="7">
        <f>W5*500</f>
        <v>0</v>
      </c>
      <c r="Y5" s="7"/>
      <c r="Z5" s="6"/>
      <c r="AA5" s="7"/>
      <c r="AB5" s="6"/>
      <c r="AC5" s="8">
        <f>Z5+X5+V5+T5+R5+P5+N5+L5+J5+H5+F5+D5</f>
        <v>1140</v>
      </c>
    </row>
    <row r="6" spans="1:29" s="9" customFormat="1" ht="14.25" customHeight="1">
      <c r="A6" s="3">
        <v>2</v>
      </c>
      <c r="B6" s="4" t="s">
        <v>7</v>
      </c>
      <c r="C6" s="5">
        <f>2+4</f>
        <v>6</v>
      </c>
      <c r="D6" s="7">
        <f aca="true" t="shared" si="0" ref="D6:D20">C6*190</f>
        <v>1140</v>
      </c>
      <c r="E6" s="5"/>
      <c r="F6" s="7">
        <f aca="true" t="shared" si="1" ref="F6:F20">E6*190</f>
        <v>0</v>
      </c>
      <c r="G6" s="7"/>
      <c r="H6" s="7">
        <f aca="true" t="shared" si="2" ref="H6:H20">G6*250</f>
        <v>0</v>
      </c>
      <c r="I6" s="5"/>
      <c r="J6" s="7">
        <f aca="true" t="shared" si="3" ref="J6:J20">I6*190</f>
        <v>0</v>
      </c>
      <c r="K6" s="7">
        <v>12</v>
      </c>
      <c r="L6" s="7">
        <f aca="true" t="shared" si="4" ref="L6:L20">K6*25</f>
        <v>300</v>
      </c>
      <c r="M6" s="7">
        <f aca="true" t="shared" si="5" ref="M6:M20">K6*2</f>
        <v>24</v>
      </c>
      <c r="N6" s="7">
        <f aca="true" t="shared" si="6" ref="N6:N20">M6*20</f>
        <v>480</v>
      </c>
      <c r="O6" s="7">
        <v>10</v>
      </c>
      <c r="P6" s="7">
        <f aca="true" t="shared" si="7" ref="P6:P20">O6*10</f>
        <v>100</v>
      </c>
      <c r="Q6" s="7">
        <v>2</v>
      </c>
      <c r="R6" s="7">
        <f aca="true" t="shared" si="8" ref="R6:R20">Q6*300</f>
        <v>600</v>
      </c>
      <c r="S6" s="7">
        <v>5</v>
      </c>
      <c r="T6" s="7">
        <f aca="true" t="shared" si="9" ref="T6:T20">S6*55</f>
        <v>275</v>
      </c>
      <c r="U6" s="7">
        <v>4</v>
      </c>
      <c r="V6" s="7">
        <f aca="true" t="shared" si="10" ref="V6:V20">U6*250</f>
        <v>1000</v>
      </c>
      <c r="W6" s="7"/>
      <c r="X6" s="7">
        <f aca="true" t="shared" si="11" ref="X6:X20">W6*500</f>
        <v>0</v>
      </c>
      <c r="Y6" s="7"/>
      <c r="Z6" s="6"/>
      <c r="AA6" s="7"/>
      <c r="AB6" s="6"/>
      <c r="AC6" s="8">
        <f aca="true" t="shared" si="12" ref="AC6:AC20">Z6+X6+V6+T6+R6+P6+N6+L6+J6+H6+F6+D6</f>
        <v>3895</v>
      </c>
    </row>
    <row r="7" spans="1:29" s="9" customFormat="1" ht="14.25" customHeight="1">
      <c r="A7" s="3">
        <v>3</v>
      </c>
      <c r="B7" s="4" t="s">
        <v>8</v>
      </c>
      <c r="C7" s="5">
        <v>7</v>
      </c>
      <c r="D7" s="7">
        <f t="shared" si="0"/>
        <v>1330</v>
      </c>
      <c r="E7" s="5"/>
      <c r="F7" s="7">
        <f t="shared" si="1"/>
        <v>0</v>
      </c>
      <c r="G7" s="7"/>
      <c r="H7" s="7">
        <f t="shared" si="2"/>
        <v>0</v>
      </c>
      <c r="I7" s="5"/>
      <c r="J7" s="7">
        <f t="shared" si="3"/>
        <v>0</v>
      </c>
      <c r="K7" s="7"/>
      <c r="L7" s="7">
        <f t="shared" si="4"/>
        <v>0</v>
      </c>
      <c r="M7" s="7">
        <f t="shared" si="5"/>
        <v>0</v>
      </c>
      <c r="N7" s="7">
        <f t="shared" si="6"/>
        <v>0</v>
      </c>
      <c r="O7" s="7">
        <v>10</v>
      </c>
      <c r="P7" s="7">
        <f t="shared" si="7"/>
        <v>100</v>
      </c>
      <c r="Q7" s="7">
        <v>2</v>
      </c>
      <c r="R7" s="7">
        <f t="shared" si="8"/>
        <v>600</v>
      </c>
      <c r="S7" s="7">
        <v>5</v>
      </c>
      <c r="T7" s="7">
        <f t="shared" si="9"/>
        <v>275</v>
      </c>
      <c r="U7" s="7">
        <v>4</v>
      </c>
      <c r="V7" s="7">
        <f t="shared" si="10"/>
        <v>1000</v>
      </c>
      <c r="W7" s="7"/>
      <c r="X7" s="7">
        <f t="shared" si="11"/>
        <v>0</v>
      </c>
      <c r="Y7" s="7"/>
      <c r="Z7" s="6"/>
      <c r="AA7" s="7"/>
      <c r="AB7" s="6"/>
      <c r="AC7" s="8">
        <f t="shared" si="12"/>
        <v>3305</v>
      </c>
    </row>
    <row r="8" spans="1:29" s="9" customFormat="1" ht="14.25" customHeight="1">
      <c r="A8" s="3">
        <v>4</v>
      </c>
      <c r="B8" s="4" t="s">
        <v>9</v>
      </c>
      <c r="C8" s="5">
        <v>4</v>
      </c>
      <c r="D8" s="7">
        <f t="shared" si="0"/>
        <v>760</v>
      </c>
      <c r="E8" s="5"/>
      <c r="F8" s="7">
        <f t="shared" si="1"/>
        <v>0</v>
      </c>
      <c r="G8" s="7"/>
      <c r="H8" s="7">
        <f t="shared" si="2"/>
        <v>0</v>
      </c>
      <c r="I8" s="5"/>
      <c r="J8" s="7">
        <f t="shared" si="3"/>
        <v>0</v>
      </c>
      <c r="K8" s="7">
        <v>10</v>
      </c>
      <c r="L8" s="7">
        <f t="shared" si="4"/>
        <v>250</v>
      </c>
      <c r="M8" s="7">
        <f t="shared" si="5"/>
        <v>20</v>
      </c>
      <c r="N8" s="7">
        <f t="shared" si="6"/>
        <v>400</v>
      </c>
      <c r="O8" s="7">
        <v>50</v>
      </c>
      <c r="P8" s="7">
        <f t="shared" si="7"/>
        <v>500</v>
      </c>
      <c r="Q8" s="7">
        <v>2</v>
      </c>
      <c r="R8" s="7">
        <f t="shared" si="8"/>
        <v>600</v>
      </c>
      <c r="S8" s="7">
        <v>5</v>
      </c>
      <c r="T8" s="7">
        <f t="shared" si="9"/>
        <v>275</v>
      </c>
      <c r="U8" s="7">
        <v>4</v>
      </c>
      <c r="V8" s="7">
        <f t="shared" si="10"/>
        <v>1000</v>
      </c>
      <c r="W8" s="7"/>
      <c r="X8" s="7">
        <f t="shared" si="11"/>
        <v>0</v>
      </c>
      <c r="Y8" s="7"/>
      <c r="Z8" s="6"/>
      <c r="AA8" s="7"/>
      <c r="AB8" s="6"/>
      <c r="AC8" s="8">
        <f t="shared" si="12"/>
        <v>3785</v>
      </c>
    </row>
    <row r="9" spans="1:29" s="9" customFormat="1" ht="14.25" customHeight="1">
      <c r="A9" s="3">
        <v>5</v>
      </c>
      <c r="B9" s="4" t="s">
        <v>10</v>
      </c>
      <c r="C9" s="5">
        <v>4</v>
      </c>
      <c r="D9" s="7">
        <f t="shared" si="0"/>
        <v>760</v>
      </c>
      <c r="E9" s="5"/>
      <c r="F9" s="7">
        <f t="shared" si="1"/>
        <v>0</v>
      </c>
      <c r="G9" s="7"/>
      <c r="H9" s="7">
        <f t="shared" si="2"/>
        <v>0</v>
      </c>
      <c r="I9" s="5"/>
      <c r="J9" s="7">
        <f t="shared" si="3"/>
        <v>0</v>
      </c>
      <c r="K9" s="7">
        <v>10</v>
      </c>
      <c r="L9" s="7">
        <f t="shared" si="4"/>
        <v>250</v>
      </c>
      <c r="M9" s="7">
        <f t="shared" si="5"/>
        <v>20</v>
      </c>
      <c r="N9" s="7">
        <f t="shared" si="6"/>
        <v>400</v>
      </c>
      <c r="O9" s="7">
        <v>20</v>
      </c>
      <c r="P9" s="7">
        <f t="shared" si="7"/>
        <v>200</v>
      </c>
      <c r="Q9" s="7">
        <v>2</v>
      </c>
      <c r="R9" s="7">
        <f t="shared" si="8"/>
        <v>600</v>
      </c>
      <c r="S9" s="7">
        <v>5</v>
      </c>
      <c r="T9" s="7">
        <f t="shared" si="9"/>
        <v>275</v>
      </c>
      <c r="U9" s="7">
        <v>4</v>
      </c>
      <c r="V9" s="7">
        <f t="shared" si="10"/>
        <v>1000</v>
      </c>
      <c r="W9" s="7">
        <v>30</v>
      </c>
      <c r="X9" s="7">
        <f t="shared" si="11"/>
        <v>15000</v>
      </c>
      <c r="Y9" s="7"/>
      <c r="Z9" s="6"/>
      <c r="AA9" s="7"/>
      <c r="AB9" s="6"/>
      <c r="AC9" s="8">
        <f t="shared" si="12"/>
        <v>18485</v>
      </c>
    </row>
    <row r="10" spans="1:29" s="9" customFormat="1" ht="14.25" customHeight="1">
      <c r="A10" s="3">
        <v>6</v>
      </c>
      <c r="B10" s="4" t="s">
        <v>11</v>
      </c>
      <c r="C10" s="5">
        <v>3</v>
      </c>
      <c r="D10" s="7">
        <f t="shared" si="0"/>
        <v>570</v>
      </c>
      <c r="E10" s="5">
        <v>1</v>
      </c>
      <c r="F10" s="7">
        <f t="shared" si="1"/>
        <v>190</v>
      </c>
      <c r="G10" s="7"/>
      <c r="H10" s="7">
        <f t="shared" si="2"/>
        <v>0</v>
      </c>
      <c r="I10" s="5"/>
      <c r="J10" s="7">
        <f t="shared" si="3"/>
        <v>0</v>
      </c>
      <c r="K10" s="7">
        <v>10</v>
      </c>
      <c r="L10" s="7">
        <f t="shared" si="4"/>
        <v>250</v>
      </c>
      <c r="M10" s="7">
        <f t="shared" si="5"/>
        <v>20</v>
      </c>
      <c r="N10" s="7">
        <f t="shared" si="6"/>
        <v>400</v>
      </c>
      <c r="O10" s="7">
        <v>10</v>
      </c>
      <c r="P10" s="7">
        <f t="shared" si="7"/>
        <v>100</v>
      </c>
      <c r="Q10" s="7">
        <v>2</v>
      </c>
      <c r="R10" s="7">
        <f t="shared" si="8"/>
        <v>600</v>
      </c>
      <c r="S10" s="7">
        <v>5</v>
      </c>
      <c r="T10" s="7">
        <f t="shared" si="9"/>
        <v>275</v>
      </c>
      <c r="U10" s="7">
        <v>4</v>
      </c>
      <c r="V10" s="7">
        <f t="shared" si="10"/>
        <v>1000</v>
      </c>
      <c r="W10" s="7"/>
      <c r="X10" s="7">
        <f t="shared" si="11"/>
        <v>0</v>
      </c>
      <c r="Y10" s="7"/>
      <c r="Z10" s="6"/>
      <c r="AA10" s="7"/>
      <c r="AB10" s="6"/>
      <c r="AC10" s="8">
        <f t="shared" si="12"/>
        <v>3385</v>
      </c>
    </row>
    <row r="11" spans="1:29" s="9" customFormat="1" ht="14.25" customHeight="1">
      <c r="A11" s="3">
        <v>7</v>
      </c>
      <c r="B11" s="4" t="s">
        <v>12</v>
      </c>
      <c r="C11" s="5">
        <v>5</v>
      </c>
      <c r="D11" s="7">
        <f t="shared" si="0"/>
        <v>950</v>
      </c>
      <c r="E11" s="5"/>
      <c r="F11" s="7">
        <f t="shared" si="1"/>
        <v>0</v>
      </c>
      <c r="G11" s="7"/>
      <c r="H11" s="7">
        <f t="shared" si="2"/>
        <v>0</v>
      </c>
      <c r="I11" s="5"/>
      <c r="J11" s="7">
        <f t="shared" si="3"/>
        <v>0</v>
      </c>
      <c r="K11" s="7">
        <v>10</v>
      </c>
      <c r="L11" s="7">
        <f t="shared" si="4"/>
        <v>250</v>
      </c>
      <c r="M11" s="7">
        <f t="shared" si="5"/>
        <v>20</v>
      </c>
      <c r="N11" s="7">
        <f t="shared" si="6"/>
        <v>400</v>
      </c>
      <c r="O11" s="7">
        <v>20</v>
      </c>
      <c r="P11" s="7">
        <f t="shared" si="7"/>
        <v>200</v>
      </c>
      <c r="Q11" s="7">
        <v>2</v>
      </c>
      <c r="R11" s="7">
        <f t="shared" si="8"/>
        <v>600</v>
      </c>
      <c r="S11" s="7">
        <v>10</v>
      </c>
      <c r="T11" s="7">
        <f t="shared" si="9"/>
        <v>550</v>
      </c>
      <c r="U11" s="7">
        <v>4</v>
      </c>
      <c r="V11" s="7">
        <f t="shared" si="10"/>
        <v>1000</v>
      </c>
      <c r="W11" s="7"/>
      <c r="X11" s="7">
        <f t="shared" si="11"/>
        <v>0</v>
      </c>
      <c r="Y11" s="7"/>
      <c r="Z11" s="6"/>
      <c r="AA11" s="7"/>
      <c r="AB11" s="6"/>
      <c r="AC11" s="8">
        <f t="shared" si="12"/>
        <v>3950</v>
      </c>
    </row>
    <row r="12" spans="1:29" s="9" customFormat="1" ht="14.25" customHeight="1">
      <c r="A12" s="3">
        <v>8</v>
      </c>
      <c r="B12" s="4" t="s">
        <v>13</v>
      </c>
      <c r="C12" s="5">
        <v>7</v>
      </c>
      <c r="D12" s="7">
        <f t="shared" si="0"/>
        <v>1330</v>
      </c>
      <c r="E12" s="5"/>
      <c r="F12" s="7">
        <f t="shared" si="1"/>
        <v>0</v>
      </c>
      <c r="G12" s="7"/>
      <c r="H12" s="7">
        <f t="shared" si="2"/>
        <v>0</v>
      </c>
      <c r="I12" s="5">
        <v>25</v>
      </c>
      <c r="J12" s="7">
        <f t="shared" si="3"/>
        <v>4750</v>
      </c>
      <c r="K12" s="7">
        <v>60</v>
      </c>
      <c r="L12" s="7">
        <f t="shared" si="4"/>
        <v>1500</v>
      </c>
      <c r="M12" s="7">
        <f t="shared" si="5"/>
        <v>120</v>
      </c>
      <c r="N12" s="7">
        <f t="shared" si="6"/>
        <v>2400</v>
      </c>
      <c r="O12" s="7">
        <v>20</v>
      </c>
      <c r="P12" s="7">
        <f t="shared" si="7"/>
        <v>200</v>
      </c>
      <c r="Q12" s="7">
        <v>2</v>
      </c>
      <c r="R12" s="7">
        <f t="shared" si="8"/>
        <v>600</v>
      </c>
      <c r="S12" s="7">
        <v>10</v>
      </c>
      <c r="T12" s="7">
        <f t="shared" si="9"/>
        <v>550</v>
      </c>
      <c r="U12" s="7">
        <v>4</v>
      </c>
      <c r="V12" s="7">
        <f t="shared" si="10"/>
        <v>1000</v>
      </c>
      <c r="W12" s="7">
        <v>30</v>
      </c>
      <c r="X12" s="7">
        <f t="shared" si="11"/>
        <v>15000</v>
      </c>
      <c r="Y12" s="7"/>
      <c r="Z12" s="6"/>
      <c r="AA12" s="7"/>
      <c r="AB12" s="6"/>
      <c r="AC12" s="8">
        <f t="shared" si="12"/>
        <v>27330</v>
      </c>
    </row>
    <row r="13" spans="1:29" s="9" customFormat="1" ht="14.25" customHeight="1">
      <c r="A13" s="3">
        <v>9</v>
      </c>
      <c r="B13" s="4" t="s">
        <v>14</v>
      </c>
      <c r="C13" s="5">
        <v>4</v>
      </c>
      <c r="D13" s="7">
        <f t="shared" si="0"/>
        <v>760</v>
      </c>
      <c r="E13" s="5">
        <v>1</v>
      </c>
      <c r="F13" s="7">
        <f t="shared" si="1"/>
        <v>190</v>
      </c>
      <c r="G13" s="7">
        <v>1</v>
      </c>
      <c r="H13" s="7">
        <f t="shared" si="2"/>
        <v>250</v>
      </c>
      <c r="I13" s="5"/>
      <c r="J13" s="7">
        <f t="shared" si="3"/>
        <v>0</v>
      </c>
      <c r="K13" s="7">
        <v>15</v>
      </c>
      <c r="L13" s="7">
        <f t="shared" si="4"/>
        <v>375</v>
      </c>
      <c r="M13" s="7">
        <f t="shared" si="5"/>
        <v>30</v>
      </c>
      <c r="N13" s="7">
        <f t="shared" si="6"/>
        <v>600</v>
      </c>
      <c r="O13" s="7">
        <v>20</v>
      </c>
      <c r="P13" s="7">
        <f t="shared" si="7"/>
        <v>200</v>
      </c>
      <c r="Q13" s="7">
        <v>2</v>
      </c>
      <c r="R13" s="7">
        <f t="shared" si="8"/>
        <v>600</v>
      </c>
      <c r="S13" s="7">
        <v>10</v>
      </c>
      <c r="T13" s="7">
        <f t="shared" si="9"/>
        <v>550</v>
      </c>
      <c r="U13" s="7">
        <v>4</v>
      </c>
      <c r="V13" s="7">
        <f t="shared" si="10"/>
        <v>1000</v>
      </c>
      <c r="W13" s="7">
        <v>28</v>
      </c>
      <c r="X13" s="7">
        <f t="shared" si="11"/>
        <v>14000</v>
      </c>
      <c r="Y13" s="7"/>
      <c r="Z13" s="6"/>
      <c r="AA13" s="7"/>
      <c r="AB13" s="6"/>
      <c r="AC13" s="8">
        <f t="shared" si="12"/>
        <v>18525</v>
      </c>
    </row>
    <row r="14" spans="1:29" s="9" customFormat="1" ht="14.25" customHeight="1">
      <c r="A14" s="3">
        <v>10</v>
      </c>
      <c r="B14" s="4" t="s">
        <v>15</v>
      </c>
      <c r="C14" s="5">
        <v>4</v>
      </c>
      <c r="D14" s="7">
        <f t="shared" si="0"/>
        <v>760</v>
      </c>
      <c r="E14" s="5"/>
      <c r="F14" s="7">
        <f t="shared" si="1"/>
        <v>0</v>
      </c>
      <c r="G14" s="7"/>
      <c r="H14" s="7">
        <f t="shared" si="2"/>
        <v>0</v>
      </c>
      <c r="I14" s="5"/>
      <c r="J14" s="7">
        <f t="shared" si="3"/>
        <v>0</v>
      </c>
      <c r="K14" s="7">
        <v>25</v>
      </c>
      <c r="L14" s="7">
        <f t="shared" si="4"/>
        <v>625</v>
      </c>
      <c r="M14" s="7">
        <f t="shared" si="5"/>
        <v>50</v>
      </c>
      <c r="N14" s="7">
        <f t="shared" si="6"/>
        <v>1000</v>
      </c>
      <c r="O14" s="7">
        <v>16</v>
      </c>
      <c r="P14" s="7">
        <f t="shared" si="7"/>
        <v>160</v>
      </c>
      <c r="Q14" s="7">
        <v>2</v>
      </c>
      <c r="R14" s="7">
        <f t="shared" si="8"/>
        <v>600</v>
      </c>
      <c r="S14" s="7">
        <v>10</v>
      </c>
      <c r="T14" s="7">
        <f t="shared" si="9"/>
        <v>550</v>
      </c>
      <c r="U14" s="7">
        <v>6</v>
      </c>
      <c r="V14" s="7">
        <f t="shared" si="10"/>
        <v>1500</v>
      </c>
      <c r="W14" s="7"/>
      <c r="X14" s="7">
        <f t="shared" si="11"/>
        <v>0</v>
      </c>
      <c r="Y14" s="7"/>
      <c r="Z14" s="6"/>
      <c r="AA14" s="7"/>
      <c r="AB14" s="6"/>
      <c r="AC14" s="8">
        <f t="shared" si="12"/>
        <v>5195</v>
      </c>
    </row>
    <row r="15" spans="1:29" s="9" customFormat="1" ht="14.25" customHeight="1">
      <c r="A15" s="3">
        <v>11</v>
      </c>
      <c r="B15" s="4" t="s">
        <v>16</v>
      </c>
      <c r="C15" s="5">
        <v>5</v>
      </c>
      <c r="D15" s="7">
        <f t="shared" si="0"/>
        <v>950</v>
      </c>
      <c r="E15" s="5"/>
      <c r="F15" s="7">
        <f t="shared" si="1"/>
        <v>0</v>
      </c>
      <c r="G15" s="7"/>
      <c r="H15" s="7">
        <f t="shared" si="2"/>
        <v>0</v>
      </c>
      <c r="I15" s="5"/>
      <c r="J15" s="7">
        <f t="shared" si="3"/>
        <v>0</v>
      </c>
      <c r="K15" s="7">
        <v>25</v>
      </c>
      <c r="L15" s="7">
        <f t="shared" si="4"/>
        <v>625</v>
      </c>
      <c r="M15" s="7">
        <f t="shared" si="5"/>
        <v>50</v>
      </c>
      <c r="N15" s="7">
        <f t="shared" si="6"/>
        <v>1000</v>
      </c>
      <c r="O15" s="7">
        <v>100</v>
      </c>
      <c r="P15" s="7">
        <f t="shared" si="7"/>
        <v>1000</v>
      </c>
      <c r="Q15" s="7">
        <v>2</v>
      </c>
      <c r="R15" s="7">
        <f t="shared" si="8"/>
        <v>600</v>
      </c>
      <c r="S15" s="7">
        <v>10</v>
      </c>
      <c r="T15" s="7">
        <f t="shared" si="9"/>
        <v>550</v>
      </c>
      <c r="U15" s="7">
        <v>6</v>
      </c>
      <c r="V15" s="7">
        <f t="shared" si="10"/>
        <v>1500</v>
      </c>
      <c r="W15" s="7"/>
      <c r="X15" s="7">
        <f t="shared" si="11"/>
        <v>0</v>
      </c>
      <c r="Y15" s="7"/>
      <c r="Z15" s="6"/>
      <c r="AA15" s="7"/>
      <c r="AB15" s="6"/>
      <c r="AC15" s="8">
        <f t="shared" si="12"/>
        <v>6225</v>
      </c>
    </row>
    <row r="16" spans="1:29" s="9" customFormat="1" ht="14.25" customHeight="1">
      <c r="A16" s="3">
        <v>12</v>
      </c>
      <c r="B16" s="4" t="s">
        <v>17</v>
      </c>
      <c r="C16" s="5">
        <v>8</v>
      </c>
      <c r="D16" s="7">
        <f t="shared" si="0"/>
        <v>1520</v>
      </c>
      <c r="E16" s="5">
        <v>1</v>
      </c>
      <c r="F16" s="7">
        <f t="shared" si="1"/>
        <v>190</v>
      </c>
      <c r="G16" s="7"/>
      <c r="H16" s="7">
        <f t="shared" si="2"/>
        <v>0</v>
      </c>
      <c r="I16" s="5">
        <v>25</v>
      </c>
      <c r="J16" s="7">
        <f t="shared" si="3"/>
        <v>4750</v>
      </c>
      <c r="K16" s="7">
        <f>20+20</f>
        <v>40</v>
      </c>
      <c r="L16" s="7">
        <f t="shared" si="4"/>
        <v>1000</v>
      </c>
      <c r="M16" s="7">
        <f t="shared" si="5"/>
        <v>80</v>
      </c>
      <c r="N16" s="7">
        <f t="shared" si="6"/>
        <v>1600</v>
      </c>
      <c r="O16" s="7">
        <v>100</v>
      </c>
      <c r="P16" s="7">
        <f t="shared" si="7"/>
        <v>1000</v>
      </c>
      <c r="Q16" s="7">
        <v>2</v>
      </c>
      <c r="R16" s="7">
        <f t="shared" si="8"/>
        <v>600</v>
      </c>
      <c r="S16" s="7">
        <v>10</v>
      </c>
      <c r="T16" s="7">
        <f t="shared" si="9"/>
        <v>550</v>
      </c>
      <c r="U16" s="7">
        <v>6</v>
      </c>
      <c r="V16" s="7">
        <f t="shared" si="10"/>
        <v>1500</v>
      </c>
      <c r="W16" s="7">
        <v>30</v>
      </c>
      <c r="X16" s="7">
        <f t="shared" si="11"/>
        <v>15000</v>
      </c>
      <c r="Y16" s="7"/>
      <c r="Z16" s="6"/>
      <c r="AA16" s="7"/>
      <c r="AB16" s="6"/>
      <c r="AC16" s="8">
        <f t="shared" si="12"/>
        <v>27710</v>
      </c>
    </row>
    <row r="17" spans="1:29" s="9" customFormat="1" ht="14.25" customHeight="1">
      <c r="A17" s="3">
        <v>13</v>
      </c>
      <c r="B17" s="4" t="s">
        <v>18</v>
      </c>
      <c r="C17" s="5">
        <f>3+3</f>
        <v>6</v>
      </c>
      <c r="D17" s="7">
        <f t="shared" si="0"/>
        <v>1140</v>
      </c>
      <c r="E17" s="5">
        <f>1</f>
        <v>1</v>
      </c>
      <c r="F17" s="7">
        <f t="shared" si="1"/>
        <v>190</v>
      </c>
      <c r="G17" s="7">
        <v>4</v>
      </c>
      <c r="H17" s="7">
        <f t="shared" si="2"/>
        <v>1000</v>
      </c>
      <c r="I17" s="5">
        <v>25</v>
      </c>
      <c r="J17" s="7">
        <f t="shared" si="3"/>
        <v>4750</v>
      </c>
      <c r="K17" s="7">
        <v>25</v>
      </c>
      <c r="L17" s="7">
        <f t="shared" si="4"/>
        <v>625</v>
      </c>
      <c r="M17" s="7">
        <f t="shared" si="5"/>
        <v>50</v>
      </c>
      <c r="N17" s="7">
        <f t="shared" si="6"/>
        <v>1000</v>
      </c>
      <c r="O17" s="7">
        <f>100+50</f>
        <v>150</v>
      </c>
      <c r="P17" s="7">
        <f t="shared" si="7"/>
        <v>1500</v>
      </c>
      <c r="Q17" s="7">
        <v>2</v>
      </c>
      <c r="R17" s="7">
        <f t="shared" si="8"/>
        <v>600</v>
      </c>
      <c r="S17" s="7">
        <v>10</v>
      </c>
      <c r="T17" s="7">
        <f t="shared" si="9"/>
        <v>550</v>
      </c>
      <c r="U17" s="7">
        <v>6</v>
      </c>
      <c r="V17" s="7">
        <f t="shared" si="10"/>
        <v>1500</v>
      </c>
      <c r="W17" s="7"/>
      <c r="X17" s="7">
        <f t="shared" si="11"/>
        <v>0</v>
      </c>
      <c r="Y17" s="7">
        <v>1</v>
      </c>
      <c r="Z17" s="7">
        <v>150</v>
      </c>
      <c r="AA17" s="7"/>
      <c r="AB17" s="6"/>
      <c r="AC17" s="8">
        <f t="shared" si="12"/>
        <v>13005</v>
      </c>
    </row>
    <row r="18" spans="1:29" s="9" customFormat="1" ht="14.25" customHeight="1">
      <c r="A18" s="3">
        <v>14</v>
      </c>
      <c r="B18" s="4" t="s">
        <v>19</v>
      </c>
      <c r="C18" s="5">
        <v>5</v>
      </c>
      <c r="D18" s="7">
        <f t="shared" si="0"/>
        <v>950</v>
      </c>
      <c r="E18" s="5">
        <v>1</v>
      </c>
      <c r="F18" s="7">
        <f t="shared" si="1"/>
        <v>190</v>
      </c>
      <c r="G18" s="7"/>
      <c r="H18" s="7">
        <f t="shared" si="2"/>
        <v>0</v>
      </c>
      <c r="I18" s="5"/>
      <c r="J18" s="7">
        <f t="shared" si="3"/>
        <v>0</v>
      </c>
      <c r="K18" s="7">
        <v>20</v>
      </c>
      <c r="L18" s="7">
        <f t="shared" si="4"/>
        <v>500</v>
      </c>
      <c r="M18" s="7">
        <f t="shared" si="5"/>
        <v>40</v>
      </c>
      <c r="N18" s="7">
        <f t="shared" si="6"/>
        <v>800</v>
      </c>
      <c r="O18" s="7">
        <v>50</v>
      </c>
      <c r="P18" s="7">
        <f t="shared" si="7"/>
        <v>500</v>
      </c>
      <c r="Q18" s="7">
        <v>2</v>
      </c>
      <c r="R18" s="7">
        <f t="shared" si="8"/>
        <v>600</v>
      </c>
      <c r="S18" s="7">
        <v>10</v>
      </c>
      <c r="T18" s="7">
        <f t="shared" si="9"/>
        <v>550</v>
      </c>
      <c r="U18" s="7">
        <v>6</v>
      </c>
      <c r="V18" s="7">
        <f t="shared" si="10"/>
        <v>1500</v>
      </c>
      <c r="W18" s="7"/>
      <c r="X18" s="7">
        <f t="shared" si="11"/>
        <v>0</v>
      </c>
      <c r="Y18" s="7"/>
      <c r="Z18" s="6"/>
      <c r="AA18" s="7"/>
      <c r="AB18" s="6"/>
      <c r="AC18" s="8">
        <f t="shared" si="12"/>
        <v>5590</v>
      </c>
    </row>
    <row r="19" spans="1:29" s="9" customFormat="1" ht="14.25" customHeight="1">
      <c r="A19" s="3">
        <v>15</v>
      </c>
      <c r="B19" s="4" t="s">
        <v>20</v>
      </c>
      <c r="C19" s="5">
        <v>5</v>
      </c>
      <c r="D19" s="7">
        <f t="shared" si="0"/>
        <v>950</v>
      </c>
      <c r="E19" s="5">
        <v>1</v>
      </c>
      <c r="F19" s="7">
        <f t="shared" si="1"/>
        <v>190</v>
      </c>
      <c r="G19" s="7"/>
      <c r="H19" s="7">
        <f t="shared" si="2"/>
        <v>0</v>
      </c>
      <c r="I19" s="5"/>
      <c r="J19" s="7">
        <f t="shared" si="3"/>
        <v>0</v>
      </c>
      <c r="K19" s="7">
        <v>10</v>
      </c>
      <c r="L19" s="7">
        <f t="shared" si="4"/>
        <v>250</v>
      </c>
      <c r="M19" s="7">
        <f t="shared" si="5"/>
        <v>20</v>
      </c>
      <c r="N19" s="7">
        <f t="shared" si="6"/>
        <v>400</v>
      </c>
      <c r="O19" s="7">
        <v>25</v>
      </c>
      <c r="P19" s="7">
        <f t="shared" si="7"/>
        <v>250</v>
      </c>
      <c r="Q19" s="7">
        <v>2</v>
      </c>
      <c r="R19" s="7">
        <f t="shared" si="8"/>
        <v>600</v>
      </c>
      <c r="S19" s="7">
        <v>10</v>
      </c>
      <c r="T19" s="7">
        <f t="shared" si="9"/>
        <v>550</v>
      </c>
      <c r="U19" s="7">
        <v>4</v>
      </c>
      <c r="V19" s="7">
        <f t="shared" si="10"/>
        <v>1000</v>
      </c>
      <c r="W19" s="7">
        <v>30</v>
      </c>
      <c r="X19" s="7">
        <f t="shared" si="11"/>
        <v>15000</v>
      </c>
      <c r="Y19" s="7"/>
      <c r="Z19" s="6"/>
      <c r="AA19" s="7"/>
      <c r="AB19" s="6"/>
      <c r="AC19" s="8">
        <f t="shared" si="12"/>
        <v>19190</v>
      </c>
    </row>
    <row r="20" spans="1:29" s="9" customFormat="1" ht="14.25" customHeight="1">
      <c r="A20" s="3">
        <v>1</v>
      </c>
      <c r="B20" s="4" t="s">
        <v>21</v>
      </c>
      <c r="C20" s="5">
        <v>8</v>
      </c>
      <c r="D20" s="7">
        <f t="shared" si="0"/>
        <v>1520</v>
      </c>
      <c r="E20" s="5">
        <v>1</v>
      </c>
      <c r="F20" s="7">
        <f t="shared" si="1"/>
        <v>190</v>
      </c>
      <c r="G20" s="7"/>
      <c r="H20" s="7">
        <f t="shared" si="2"/>
        <v>0</v>
      </c>
      <c r="I20" s="5"/>
      <c r="J20" s="7">
        <f t="shared" si="3"/>
        <v>0</v>
      </c>
      <c r="K20" s="7">
        <v>25</v>
      </c>
      <c r="L20" s="7">
        <f t="shared" si="4"/>
        <v>625</v>
      </c>
      <c r="M20" s="7">
        <f t="shared" si="5"/>
        <v>50</v>
      </c>
      <c r="N20" s="7">
        <f t="shared" si="6"/>
        <v>1000</v>
      </c>
      <c r="O20" s="7">
        <v>50</v>
      </c>
      <c r="P20" s="7">
        <f t="shared" si="7"/>
        <v>500</v>
      </c>
      <c r="Q20" s="7">
        <v>2</v>
      </c>
      <c r="R20" s="7">
        <f t="shared" si="8"/>
        <v>600</v>
      </c>
      <c r="S20" s="7">
        <v>10</v>
      </c>
      <c r="T20" s="7">
        <f t="shared" si="9"/>
        <v>550</v>
      </c>
      <c r="U20" s="7">
        <v>6</v>
      </c>
      <c r="V20" s="7">
        <f t="shared" si="10"/>
        <v>1500</v>
      </c>
      <c r="W20" s="7"/>
      <c r="X20" s="7">
        <f t="shared" si="11"/>
        <v>0</v>
      </c>
      <c r="Y20" s="7"/>
      <c r="Z20" s="6"/>
      <c r="AA20" s="7"/>
      <c r="AB20" s="6"/>
      <c r="AC20" s="8">
        <f t="shared" si="12"/>
        <v>6485</v>
      </c>
    </row>
    <row r="21" s="9" customFormat="1" ht="14.25" customHeight="1">
      <c r="A21" s="10"/>
    </row>
    <row r="22" spans="1:29" s="9" customFormat="1" ht="14.25" customHeight="1">
      <c r="A22" s="12"/>
      <c r="C22" s="13"/>
      <c r="D22" s="13"/>
      <c r="E22" s="13"/>
      <c r="F22" s="13"/>
      <c r="G22" s="13"/>
      <c r="H22" s="13"/>
      <c r="I22" s="14"/>
      <c r="J22" s="14"/>
      <c r="K22" s="14"/>
      <c r="L22" s="14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5"/>
    </row>
    <row r="23" s="9" customFormat="1" ht="14.25" customHeight="1">
      <c r="A23" s="12"/>
    </row>
    <row r="24" s="9" customFormat="1" ht="14.25" customHeight="1">
      <c r="A24" s="12"/>
    </row>
    <row r="25" s="9" customFormat="1" ht="14.25" customHeight="1">
      <c r="A25" s="12"/>
    </row>
    <row r="26" s="9" customFormat="1" ht="14.25" customHeight="1">
      <c r="A26" s="12"/>
    </row>
    <row r="27" s="9" customFormat="1" ht="14.25" customHeight="1">
      <c r="A27" s="12"/>
    </row>
    <row r="28" s="9" customFormat="1" ht="14.25" customHeight="1">
      <c r="A28" s="12"/>
    </row>
    <row r="29" s="9" customFormat="1" ht="14.25" customHeight="1">
      <c r="A29" s="12"/>
    </row>
    <row r="30" s="9" customFormat="1" ht="14.25" customHeight="1">
      <c r="A30" s="12"/>
    </row>
    <row r="31" s="9" customFormat="1" ht="14.25" customHeight="1">
      <c r="A31" s="12"/>
    </row>
    <row r="32" s="9" customFormat="1" ht="14.25" customHeight="1">
      <c r="A32" s="12"/>
    </row>
    <row r="33" s="9" customFormat="1" ht="14.25" customHeight="1">
      <c r="A33" s="12"/>
    </row>
    <row r="34" s="9" customFormat="1" ht="14.25" customHeight="1">
      <c r="A34" s="12"/>
    </row>
    <row r="35" s="9" customFormat="1" ht="14.25" customHeight="1">
      <c r="A35" s="12"/>
    </row>
    <row r="36" s="9" customFormat="1" ht="14.25" customHeight="1">
      <c r="A36" s="12"/>
    </row>
    <row r="37" spans="1:29" s="11" customFormat="1" ht="14.25" customHeight="1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</row>
    <row r="38" s="9" customFormat="1" ht="14.25" customHeight="1">
      <c r="A38" s="12"/>
    </row>
    <row r="39" s="9" customFormat="1" ht="14.25" customHeight="1">
      <c r="A39" s="12"/>
    </row>
    <row r="40" s="9" customFormat="1" ht="14.25" customHeight="1">
      <c r="A40" s="12"/>
    </row>
    <row r="41" s="9" customFormat="1" ht="12.75">
      <c r="A41" s="12"/>
    </row>
    <row r="42" s="9" customFormat="1" ht="12.75">
      <c r="A42" s="12"/>
    </row>
    <row r="43" s="9" customFormat="1" ht="12.75">
      <c r="A43" s="12"/>
    </row>
    <row r="44" s="9" customFormat="1" ht="12.75">
      <c r="A44" s="12"/>
    </row>
  </sheetData>
  <sheetProtection/>
  <mergeCells count="17">
    <mergeCell ref="Y3:Z3"/>
    <mergeCell ref="AA3:AB3"/>
    <mergeCell ref="M3:N3"/>
    <mergeCell ref="O3:P3"/>
    <mergeCell ref="S3:T3"/>
    <mergeCell ref="Q3:R3"/>
    <mergeCell ref="U3:V3"/>
    <mergeCell ref="I3:J3"/>
    <mergeCell ref="K3:L3"/>
    <mergeCell ref="A2:A4"/>
    <mergeCell ref="G3:H3"/>
    <mergeCell ref="B2:B4"/>
    <mergeCell ref="K2:AC2"/>
    <mergeCell ref="E3:F3"/>
    <mergeCell ref="C3:D3"/>
    <mergeCell ref="C2:F2"/>
    <mergeCell ref="W3:X3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4"/>
  <sheetViews>
    <sheetView zoomScalePageLayoutView="0"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9" sqref="A9:A36"/>
    </sheetView>
  </sheetViews>
  <sheetFormatPr defaultColWidth="9.140625" defaultRowHeight="12.75"/>
  <cols>
    <col min="1" max="1" width="3.28125" style="12" customWidth="1"/>
    <col min="2" max="2" width="23.7109375" style="9" customWidth="1"/>
    <col min="3" max="3" width="5.00390625" style="9" customWidth="1"/>
    <col min="4" max="4" width="6.57421875" style="9" customWidth="1"/>
    <col min="5" max="5" width="5.57421875" style="9" customWidth="1"/>
    <col min="6" max="7" width="5.7109375" style="9" customWidth="1"/>
    <col min="8" max="8" width="6.7109375" style="9" customWidth="1"/>
    <col min="9" max="9" width="4.140625" style="9" customWidth="1"/>
    <col min="10" max="10" width="7.57421875" style="9" customWidth="1"/>
    <col min="11" max="11" width="5.57421875" style="9" customWidth="1"/>
    <col min="12" max="12" width="7.00390625" style="9" customWidth="1"/>
    <col min="13" max="13" width="5.7109375" style="9" customWidth="1"/>
    <col min="14" max="14" width="6.57421875" style="9" customWidth="1"/>
    <col min="15" max="15" width="4.57421875" style="9" customWidth="1"/>
    <col min="16" max="17" width="5.421875" style="9" customWidth="1"/>
    <col min="18" max="18" width="6.140625" style="9" customWidth="1"/>
    <col min="19" max="19" width="4.7109375" style="9" customWidth="1"/>
    <col min="20" max="20" width="6.140625" style="9" customWidth="1"/>
    <col min="21" max="21" width="6.57421875" style="9" customWidth="1"/>
    <col min="22" max="22" width="7.421875" style="9" customWidth="1"/>
    <col min="23" max="23" width="4.57421875" style="9" customWidth="1"/>
    <col min="24" max="24" width="7.00390625" style="9" customWidth="1"/>
    <col min="25" max="25" width="5.7109375" style="9" customWidth="1"/>
    <col min="26" max="26" width="7.421875" style="9" customWidth="1"/>
    <col min="27" max="27" width="5.8515625" style="9" customWidth="1"/>
    <col min="28" max="28" width="6.00390625" style="9" customWidth="1"/>
    <col min="29" max="29" width="10.57421875" style="9" customWidth="1"/>
  </cols>
  <sheetData>
    <row r="1" s="9" customFormat="1" ht="12.75">
      <c r="A1" s="12"/>
    </row>
    <row r="2" spans="1:29" s="9" customFormat="1" ht="14.25" customHeight="1">
      <c r="A2" s="55" t="s">
        <v>160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21"/>
      <c r="AB2" s="21"/>
      <c r="AC2" s="21"/>
    </row>
    <row r="3" spans="1:29" s="9" customFormat="1" ht="13.5" customHeight="1">
      <c r="A3" s="49" t="s">
        <v>0</v>
      </c>
      <c r="B3" s="50" t="s">
        <v>1</v>
      </c>
      <c r="C3" s="53" t="s">
        <v>24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2"/>
    </row>
    <row r="4" spans="1:29" s="9" customFormat="1" ht="43.5" customHeight="1">
      <c r="A4" s="49"/>
      <c r="B4" s="50"/>
      <c r="C4" s="43" t="s">
        <v>158</v>
      </c>
      <c r="D4" s="43"/>
      <c r="E4" s="43" t="s">
        <v>55</v>
      </c>
      <c r="F4" s="43"/>
      <c r="G4" s="43" t="s">
        <v>56</v>
      </c>
      <c r="H4" s="43"/>
      <c r="I4" s="43" t="s">
        <v>159</v>
      </c>
      <c r="J4" s="43"/>
      <c r="K4" s="43" t="s">
        <v>242</v>
      </c>
      <c r="L4" s="43"/>
      <c r="M4" s="43" t="s">
        <v>50</v>
      </c>
      <c r="N4" s="43"/>
      <c r="O4" s="43" t="s">
        <v>57</v>
      </c>
      <c r="P4" s="43"/>
      <c r="Q4" s="43" t="s">
        <v>243</v>
      </c>
      <c r="R4" s="43"/>
      <c r="S4" s="43" t="s">
        <v>51</v>
      </c>
      <c r="T4" s="43"/>
      <c r="U4" s="43" t="s">
        <v>52</v>
      </c>
      <c r="V4" s="43"/>
      <c r="W4" s="43" t="s">
        <v>53</v>
      </c>
      <c r="X4" s="43"/>
      <c r="Y4" s="43" t="s">
        <v>54</v>
      </c>
      <c r="Z4" s="43"/>
      <c r="AA4" s="43" t="s">
        <v>244</v>
      </c>
      <c r="AB4" s="43"/>
      <c r="AC4" s="1" t="s">
        <v>23</v>
      </c>
    </row>
    <row r="5" spans="1:29" s="9" customFormat="1" ht="15" customHeight="1">
      <c r="A5" s="49"/>
      <c r="B5" s="50"/>
      <c r="C5" s="2" t="s">
        <v>3</v>
      </c>
      <c r="D5" s="2" t="s">
        <v>4</v>
      </c>
      <c r="E5" s="2" t="s">
        <v>3</v>
      </c>
      <c r="F5" s="2" t="s">
        <v>4</v>
      </c>
      <c r="G5" s="2" t="s">
        <v>3</v>
      </c>
      <c r="H5" s="2" t="s">
        <v>4</v>
      </c>
      <c r="I5" s="2" t="s">
        <v>3</v>
      </c>
      <c r="J5" s="2" t="s">
        <v>4</v>
      </c>
      <c r="K5" s="2" t="s">
        <v>3</v>
      </c>
      <c r="L5" s="2" t="s">
        <v>4</v>
      </c>
      <c r="M5" s="2" t="s">
        <v>3</v>
      </c>
      <c r="N5" s="2" t="s">
        <v>4</v>
      </c>
      <c r="O5" s="2" t="s">
        <v>3</v>
      </c>
      <c r="P5" s="2" t="s">
        <v>4</v>
      </c>
      <c r="Q5" s="2" t="s">
        <v>3</v>
      </c>
      <c r="R5" s="2" t="s">
        <v>4</v>
      </c>
      <c r="S5" s="2" t="s">
        <v>3</v>
      </c>
      <c r="T5" s="2" t="s">
        <v>4</v>
      </c>
      <c r="U5" s="2" t="s">
        <v>3</v>
      </c>
      <c r="V5" s="2" t="s">
        <v>4</v>
      </c>
      <c r="W5" s="2" t="s">
        <v>3</v>
      </c>
      <c r="X5" s="2" t="s">
        <v>4</v>
      </c>
      <c r="Y5" s="2" t="s">
        <v>3</v>
      </c>
      <c r="Z5" s="2" t="s">
        <v>4</v>
      </c>
      <c r="AA5" s="2" t="s">
        <v>3</v>
      </c>
      <c r="AB5" s="2" t="s">
        <v>4</v>
      </c>
      <c r="AC5" s="1" t="s">
        <v>5</v>
      </c>
    </row>
    <row r="6" spans="1:29" s="9" customFormat="1" ht="14.25" customHeight="1">
      <c r="A6" s="3">
        <v>1</v>
      </c>
      <c r="B6" s="4" t="s">
        <v>6</v>
      </c>
      <c r="C6" s="23">
        <v>5</v>
      </c>
      <c r="D6" s="24">
        <f>C6*28</f>
        <v>140</v>
      </c>
      <c r="E6" s="24">
        <f>C6</f>
        <v>5</v>
      </c>
      <c r="F6" s="24">
        <f>E6*65</f>
        <v>325</v>
      </c>
      <c r="G6" s="24">
        <v>2</v>
      </c>
      <c r="H6" s="24">
        <f>G6*25</f>
        <v>50</v>
      </c>
      <c r="I6" s="40">
        <f>E6</f>
        <v>5</v>
      </c>
      <c r="J6" s="24">
        <f>I6*28</f>
        <v>140</v>
      </c>
      <c r="K6" s="23">
        <v>2</v>
      </c>
      <c r="L6" s="24">
        <f>K6*20</f>
        <v>40</v>
      </c>
      <c r="M6" s="23">
        <v>1</v>
      </c>
      <c r="N6" s="24">
        <f>M6*45</f>
        <v>45</v>
      </c>
      <c r="O6" s="24">
        <v>2</v>
      </c>
      <c r="P6" s="24">
        <f>O6*40</f>
        <v>80</v>
      </c>
      <c r="Q6" s="23">
        <v>5</v>
      </c>
      <c r="R6" s="24">
        <f>Q6*10</f>
        <v>50</v>
      </c>
      <c r="S6" s="23">
        <f>Q6</f>
        <v>5</v>
      </c>
      <c r="T6" s="24">
        <f>S6*6</f>
        <v>30</v>
      </c>
      <c r="U6" s="23">
        <v>5</v>
      </c>
      <c r="V6" s="24">
        <f>U6*31</f>
        <v>155</v>
      </c>
      <c r="W6" s="23">
        <v>5</v>
      </c>
      <c r="X6" s="24">
        <f>W6*35</f>
        <v>175</v>
      </c>
      <c r="Y6" s="40">
        <f>G6</f>
        <v>2</v>
      </c>
      <c r="Z6" s="24">
        <f>Y6*10</f>
        <v>20</v>
      </c>
      <c r="AA6" s="24">
        <v>2</v>
      </c>
      <c r="AB6" s="24">
        <f>AA6*35</f>
        <v>70</v>
      </c>
      <c r="AC6" s="41">
        <f>AB6+Z6+X6+V6+T6+R6+P6+N6+L6+J6+H6+F6+D6</f>
        <v>1320</v>
      </c>
    </row>
    <row r="7" spans="1:29" s="9" customFormat="1" ht="14.25" customHeight="1">
      <c r="A7" s="3">
        <v>2</v>
      </c>
      <c r="B7" s="4" t="s">
        <v>7</v>
      </c>
      <c r="C7" s="23">
        <v>10</v>
      </c>
      <c r="D7" s="24">
        <f>C7*28</f>
        <v>280</v>
      </c>
      <c r="E7" s="24">
        <f>C7</f>
        <v>10</v>
      </c>
      <c r="F7" s="24">
        <f>E7*65</f>
        <v>650</v>
      </c>
      <c r="G7" s="24">
        <v>5</v>
      </c>
      <c r="H7" s="24">
        <f>G7*25</f>
        <v>125</v>
      </c>
      <c r="I7" s="40">
        <f>E7</f>
        <v>10</v>
      </c>
      <c r="J7" s="24">
        <f>I7*28</f>
        <v>280</v>
      </c>
      <c r="K7" s="23">
        <v>5</v>
      </c>
      <c r="L7" s="24">
        <f>K7*20</f>
        <v>100</v>
      </c>
      <c r="M7" s="23">
        <v>0</v>
      </c>
      <c r="N7" s="24">
        <f>M7*45</f>
        <v>0</v>
      </c>
      <c r="O7" s="24">
        <v>0</v>
      </c>
      <c r="P7" s="24">
        <f>O7*40</f>
        <v>0</v>
      </c>
      <c r="Q7" s="23">
        <v>20</v>
      </c>
      <c r="R7" s="24">
        <f>Q7*10</f>
        <v>200</v>
      </c>
      <c r="S7" s="23">
        <f>Q7</f>
        <v>20</v>
      </c>
      <c r="T7" s="24">
        <f>S7*6</f>
        <v>120</v>
      </c>
      <c r="U7" s="23">
        <v>0</v>
      </c>
      <c r="V7" s="24">
        <f>U7*31</f>
        <v>0</v>
      </c>
      <c r="W7" s="23">
        <v>10</v>
      </c>
      <c r="X7" s="24">
        <f>W7*35</f>
        <v>350</v>
      </c>
      <c r="Y7" s="40">
        <f>G7</f>
        <v>5</v>
      </c>
      <c r="Z7" s="24">
        <f>Y7*10</f>
        <v>50</v>
      </c>
      <c r="AA7" s="24">
        <v>5</v>
      </c>
      <c r="AB7" s="24">
        <f>AA7*35</f>
        <v>175</v>
      </c>
      <c r="AC7" s="41">
        <f>AB7+Z7+X7+V7+T7+R7+P7+N7+L7+J7+H7+F7+D7</f>
        <v>2330</v>
      </c>
    </row>
    <row r="8" spans="1:29" s="9" customFormat="1" ht="14.25" customHeight="1">
      <c r="A8" s="3">
        <v>1</v>
      </c>
      <c r="B8" s="4" t="s">
        <v>21</v>
      </c>
      <c r="C8" s="23">
        <v>15</v>
      </c>
      <c r="D8" s="24">
        <f>C8*28</f>
        <v>420</v>
      </c>
      <c r="E8" s="24">
        <f>C8</f>
        <v>15</v>
      </c>
      <c r="F8" s="24">
        <f>E8*65</f>
        <v>975</v>
      </c>
      <c r="G8" s="24">
        <v>10</v>
      </c>
      <c r="H8" s="24">
        <f>G8*25</f>
        <v>250</v>
      </c>
      <c r="I8" s="40">
        <f>E8</f>
        <v>15</v>
      </c>
      <c r="J8" s="24">
        <f>I8*28</f>
        <v>420</v>
      </c>
      <c r="K8" s="23">
        <v>20</v>
      </c>
      <c r="L8" s="24">
        <f>K8*20</f>
        <v>400</v>
      </c>
      <c r="M8" s="23">
        <v>22</v>
      </c>
      <c r="N8" s="24">
        <f>M8*45</f>
        <v>990</v>
      </c>
      <c r="O8" s="24">
        <v>10</v>
      </c>
      <c r="P8" s="24">
        <f>O8*40</f>
        <v>400</v>
      </c>
      <c r="Q8" s="23">
        <v>25</v>
      </c>
      <c r="R8" s="24">
        <f>Q8*10</f>
        <v>250</v>
      </c>
      <c r="S8" s="23">
        <f>Q8</f>
        <v>25</v>
      </c>
      <c r="T8" s="24">
        <f>S8*6</f>
        <v>150</v>
      </c>
      <c r="U8" s="23">
        <v>20</v>
      </c>
      <c r="V8" s="24">
        <f>U8*31</f>
        <v>620</v>
      </c>
      <c r="W8" s="23">
        <v>20</v>
      </c>
      <c r="X8" s="24">
        <f>W8*35</f>
        <v>700</v>
      </c>
      <c r="Y8" s="40">
        <f>G8</f>
        <v>10</v>
      </c>
      <c r="Z8" s="24">
        <f>Y8*10</f>
        <v>100</v>
      </c>
      <c r="AA8" s="24">
        <v>10</v>
      </c>
      <c r="AB8" s="24">
        <f>AA8*35</f>
        <v>350</v>
      </c>
      <c r="AC8" s="41">
        <f>AB8+Z8+X8+V8+T8+R8+P8+N8+L8+J8+H8+F8+D8</f>
        <v>6025</v>
      </c>
    </row>
    <row r="9" s="9" customFormat="1" ht="14.25" customHeight="1">
      <c r="A9" s="10"/>
    </row>
    <row r="10" s="9" customFormat="1" ht="14.25" customHeight="1">
      <c r="A10" s="12"/>
    </row>
    <row r="11" s="9" customFormat="1" ht="14.25" customHeight="1">
      <c r="A11" s="12"/>
    </row>
    <row r="12" s="9" customFormat="1" ht="14.25" customHeight="1">
      <c r="A12" s="12"/>
    </row>
    <row r="13" spans="1:29" s="9" customFormat="1" ht="14.25" customHeight="1">
      <c r="A13" s="12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="9" customFormat="1" ht="14.25" customHeight="1">
      <c r="A14" s="12"/>
    </row>
    <row r="15" s="9" customFormat="1" ht="14.25" customHeight="1">
      <c r="A15" s="12"/>
    </row>
    <row r="16" s="9" customFormat="1" ht="14.25" customHeight="1">
      <c r="A16" s="12"/>
    </row>
    <row r="17" s="9" customFormat="1" ht="14.25" customHeight="1">
      <c r="A17" s="12"/>
    </row>
    <row r="18" s="9" customFormat="1" ht="14.25" customHeight="1">
      <c r="A18" s="12"/>
    </row>
    <row r="19" s="9" customFormat="1" ht="14.25" customHeight="1">
      <c r="A19" s="12"/>
    </row>
    <row r="20" s="9" customFormat="1" ht="14.25" customHeight="1">
      <c r="A20" s="12"/>
    </row>
    <row r="21" s="9" customFormat="1" ht="14.25" customHeight="1">
      <c r="A21" s="12"/>
    </row>
    <row r="22" s="9" customFormat="1" ht="14.25" customHeight="1">
      <c r="A22" s="12"/>
    </row>
    <row r="23" s="9" customFormat="1" ht="14.25" customHeight="1">
      <c r="A23" s="12"/>
    </row>
    <row r="24" s="9" customFormat="1" ht="14.25" customHeight="1">
      <c r="A24" s="12"/>
    </row>
    <row r="25" s="9" customFormat="1" ht="14.25" customHeight="1">
      <c r="A25" s="12"/>
    </row>
    <row r="26" s="9" customFormat="1" ht="14.25" customHeight="1">
      <c r="A26" s="12"/>
    </row>
    <row r="27" s="9" customFormat="1" ht="14.25" customHeight="1">
      <c r="A27" s="12"/>
    </row>
    <row r="28" s="9" customFormat="1" ht="14.25" customHeight="1">
      <c r="A28" s="12"/>
    </row>
    <row r="29" s="9" customFormat="1" ht="14.25" customHeight="1">
      <c r="A29" s="12"/>
    </row>
    <row r="30" s="9" customFormat="1" ht="14.25" customHeight="1">
      <c r="A30" s="12"/>
    </row>
    <row r="31" s="9" customFormat="1" ht="14.25" customHeight="1">
      <c r="A31" s="12"/>
    </row>
    <row r="32" s="9" customFormat="1" ht="14.25" customHeight="1">
      <c r="A32" s="12"/>
    </row>
    <row r="33" s="9" customFormat="1" ht="14.25" customHeight="1">
      <c r="A33" s="12"/>
    </row>
    <row r="34" s="9" customFormat="1" ht="14.25" customHeight="1">
      <c r="A34" s="12"/>
    </row>
    <row r="35" s="9" customFormat="1" ht="14.25" customHeight="1">
      <c r="A35" s="12"/>
    </row>
    <row r="36" s="9" customFormat="1" ht="14.25" customHeight="1">
      <c r="A36" s="12"/>
    </row>
    <row r="37" spans="1:29" s="11" customFormat="1" ht="14.25" customHeight="1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</row>
    <row r="38" s="9" customFormat="1" ht="12.75">
      <c r="A38" s="12"/>
    </row>
    <row r="39" s="9" customFormat="1" ht="12.75">
      <c r="A39" s="12"/>
    </row>
    <row r="40" s="9" customFormat="1" ht="12.75">
      <c r="A40" s="12"/>
    </row>
    <row r="41" s="9" customFormat="1" ht="12.75">
      <c r="A41" s="12"/>
    </row>
    <row r="42" s="9" customFormat="1" ht="12.75">
      <c r="A42" s="12"/>
    </row>
    <row r="43" s="9" customFormat="1" ht="12.75">
      <c r="A43" s="12"/>
    </row>
    <row r="44" s="9" customFormat="1" ht="12.75">
      <c r="A44" s="12"/>
    </row>
  </sheetData>
  <sheetProtection/>
  <mergeCells count="18">
    <mergeCell ref="AA3:AC3"/>
    <mergeCell ref="C4:D4"/>
    <mergeCell ref="I4:J4"/>
    <mergeCell ref="K4:L4"/>
    <mergeCell ref="M4:N4"/>
    <mergeCell ref="W4:X4"/>
    <mergeCell ref="Y4:Z4"/>
    <mergeCell ref="Q4:R4"/>
    <mergeCell ref="AA4:AB4"/>
    <mergeCell ref="E4:F4"/>
    <mergeCell ref="G4:H4"/>
    <mergeCell ref="O4:P4"/>
    <mergeCell ref="A2:Z2"/>
    <mergeCell ref="A3:A5"/>
    <mergeCell ref="B3:B5"/>
    <mergeCell ref="C3:Z3"/>
    <mergeCell ref="S4:T4"/>
    <mergeCell ref="U4:V4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4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6" sqref="A6"/>
    </sheetView>
  </sheetViews>
  <sheetFormatPr defaultColWidth="9.140625" defaultRowHeight="12.75"/>
  <cols>
    <col min="1" max="1" width="3.28125" style="12" customWidth="1"/>
    <col min="2" max="2" width="26.00390625" style="9" customWidth="1"/>
    <col min="3" max="3" width="4.8515625" style="9" customWidth="1"/>
    <col min="4" max="4" width="6.28125" style="9" customWidth="1"/>
    <col min="5" max="5" width="4.57421875" style="9" customWidth="1"/>
    <col min="6" max="6" width="6.7109375" style="9" customWidth="1"/>
    <col min="7" max="7" width="4.00390625" style="9" customWidth="1"/>
    <col min="8" max="8" width="7.00390625" style="9" customWidth="1"/>
    <col min="9" max="9" width="4.8515625" style="9" customWidth="1"/>
    <col min="10" max="10" width="7.140625" style="9" customWidth="1"/>
    <col min="11" max="11" width="3.8515625" style="9" customWidth="1"/>
    <col min="12" max="12" width="7.28125" style="9" customWidth="1"/>
    <col min="13" max="13" width="4.421875" style="9" customWidth="1"/>
    <col min="14" max="14" width="6.28125" style="9" customWidth="1"/>
    <col min="15" max="15" width="3.28125" style="9" customWidth="1"/>
    <col min="16" max="16" width="6.00390625" style="9" customWidth="1"/>
    <col min="17" max="17" width="4.28125" style="9" customWidth="1"/>
    <col min="18" max="18" width="7.28125" style="9" customWidth="1"/>
    <col min="19" max="19" width="3.7109375" style="9" customWidth="1"/>
    <col min="20" max="20" width="7.421875" style="9" customWidth="1"/>
    <col min="21" max="21" width="3.28125" style="9" customWidth="1"/>
    <col min="22" max="22" width="5.421875" style="9" customWidth="1"/>
    <col min="23" max="23" width="3.57421875" style="9" customWidth="1"/>
    <col min="24" max="24" width="7.140625" style="9" customWidth="1"/>
    <col min="25" max="25" width="3.140625" style="9" customWidth="1"/>
    <col min="26" max="26" width="5.421875" style="9" customWidth="1"/>
    <col min="27" max="27" width="2.7109375" style="9" customWidth="1"/>
    <col min="28" max="28" width="6.421875" style="9" customWidth="1"/>
    <col min="29" max="29" width="3.57421875" style="9" customWidth="1"/>
    <col min="30" max="30" width="5.7109375" style="9" customWidth="1"/>
    <col min="31" max="31" width="2.7109375" style="9" customWidth="1"/>
    <col min="32" max="32" width="6.57421875" style="9" customWidth="1"/>
    <col min="33" max="33" width="3.140625" style="9" customWidth="1"/>
    <col min="34" max="34" width="5.57421875" style="9" customWidth="1"/>
    <col min="35" max="35" width="3.28125" style="9" customWidth="1"/>
    <col min="36" max="36" width="6.421875" style="9" customWidth="1"/>
    <col min="37" max="37" width="3.421875" style="9" customWidth="1"/>
    <col min="38" max="38" width="5.8515625" style="9" customWidth="1"/>
    <col min="39" max="39" width="3.28125" style="9" customWidth="1"/>
    <col min="40" max="40" width="6.421875" style="9" customWidth="1"/>
    <col min="41" max="41" width="3.28125" style="9" customWidth="1"/>
    <col min="42" max="42" width="5.421875" style="9" customWidth="1"/>
    <col min="43" max="43" width="2.8515625" style="9" customWidth="1"/>
    <col min="44" max="44" width="6.00390625" style="9" customWidth="1"/>
    <col min="45" max="45" width="3.28125" style="9" customWidth="1"/>
    <col min="46" max="46" width="6.140625" style="9" customWidth="1"/>
    <col min="47" max="47" width="4.57421875" style="9" customWidth="1"/>
    <col min="48" max="48" width="6.7109375" style="9" customWidth="1"/>
    <col min="49" max="49" width="3.28125" style="9" customWidth="1"/>
    <col min="50" max="50" width="7.140625" style="9" customWidth="1"/>
    <col min="51" max="51" width="4.28125" style="9" customWidth="1"/>
    <col min="52" max="52" width="6.140625" style="9" customWidth="1"/>
    <col min="53" max="53" width="4.28125" style="9" hidden="1" customWidth="1"/>
    <col min="54" max="54" width="8.140625" style="9" hidden="1" customWidth="1"/>
    <col min="55" max="55" width="10.57421875" style="9" customWidth="1"/>
  </cols>
  <sheetData>
    <row r="1" spans="1:19" s="9" customFormat="1" ht="12.75">
      <c r="A1" s="12"/>
      <c r="S1" s="21" t="s">
        <v>29</v>
      </c>
    </row>
    <row r="2" spans="1:55" s="9" customFormat="1" ht="13.5" customHeight="1">
      <c r="A2" s="55" t="s">
        <v>160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</row>
    <row r="3" spans="1:55" s="9" customFormat="1" ht="15" customHeight="1">
      <c r="A3" s="49" t="s">
        <v>0</v>
      </c>
      <c r="B3" s="50" t="s">
        <v>1</v>
      </c>
      <c r="C3" s="53" t="s">
        <v>28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2"/>
    </row>
    <row r="4" spans="1:55" s="9" customFormat="1" ht="45.75" customHeight="1">
      <c r="A4" s="49"/>
      <c r="B4" s="50"/>
      <c r="C4" s="43" t="s">
        <v>26</v>
      </c>
      <c r="D4" s="43"/>
      <c r="E4" s="43" t="s">
        <v>30</v>
      </c>
      <c r="F4" s="43"/>
      <c r="G4" s="43" t="s">
        <v>27</v>
      </c>
      <c r="H4" s="43"/>
      <c r="I4" s="43" t="s">
        <v>31</v>
      </c>
      <c r="J4" s="43"/>
      <c r="K4" s="43" t="s">
        <v>32</v>
      </c>
      <c r="L4" s="43"/>
      <c r="M4" s="43" t="s">
        <v>47</v>
      </c>
      <c r="N4" s="43"/>
      <c r="O4" s="43" t="s">
        <v>33</v>
      </c>
      <c r="P4" s="43"/>
      <c r="Q4" s="43" t="s">
        <v>34</v>
      </c>
      <c r="R4" s="43"/>
      <c r="S4" s="43" t="s">
        <v>35</v>
      </c>
      <c r="T4" s="43"/>
      <c r="U4" s="43" t="s">
        <v>36</v>
      </c>
      <c r="V4" s="43"/>
      <c r="W4" s="43" t="s">
        <v>37</v>
      </c>
      <c r="X4" s="43"/>
      <c r="Y4" s="43" t="s">
        <v>38</v>
      </c>
      <c r="Z4" s="43"/>
      <c r="AA4" s="43" t="s">
        <v>39</v>
      </c>
      <c r="AB4" s="43"/>
      <c r="AC4" s="43" t="s">
        <v>41</v>
      </c>
      <c r="AD4" s="43"/>
      <c r="AE4" s="43" t="s">
        <v>42</v>
      </c>
      <c r="AF4" s="43"/>
      <c r="AG4" s="43" t="s">
        <v>43</v>
      </c>
      <c r="AH4" s="43"/>
      <c r="AI4" s="44" t="s">
        <v>245</v>
      </c>
      <c r="AJ4" s="45"/>
      <c r="AK4" s="43" t="s">
        <v>44</v>
      </c>
      <c r="AL4" s="43"/>
      <c r="AM4" s="43" t="s">
        <v>246</v>
      </c>
      <c r="AN4" s="43"/>
      <c r="AO4" s="43" t="s">
        <v>45</v>
      </c>
      <c r="AP4" s="43"/>
      <c r="AQ4" s="43" t="s">
        <v>46</v>
      </c>
      <c r="AR4" s="43"/>
      <c r="AS4" s="43" t="s">
        <v>136</v>
      </c>
      <c r="AT4" s="43"/>
      <c r="AU4" s="43" t="s">
        <v>247</v>
      </c>
      <c r="AV4" s="43"/>
      <c r="AW4" s="43" t="s">
        <v>248</v>
      </c>
      <c r="AX4" s="43"/>
      <c r="AY4" s="43" t="s">
        <v>187</v>
      </c>
      <c r="AZ4" s="43"/>
      <c r="BA4" s="43"/>
      <c r="BB4" s="43"/>
      <c r="BC4" s="1" t="s">
        <v>2</v>
      </c>
    </row>
    <row r="5" spans="1:55" s="9" customFormat="1" ht="15" customHeight="1">
      <c r="A5" s="49"/>
      <c r="B5" s="50"/>
      <c r="C5" s="2" t="s">
        <v>3</v>
      </c>
      <c r="D5" s="2" t="s">
        <v>4</v>
      </c>
      <c r="E5" s="2" t="s">
        <v>3</v>
      </c>
      <c r="F5" s="2" t="s">
        <v>4</v>
      </c>
      <c r="G5" s="2" t="s">
        <v>3</v>
      </c>
      <c r="H5" s="2" t="s">
        <v>4</v>
      </c>
      <c r="I5" s="2" t="s">
        <v>3</v>
      </c>
      <c r="J5" s="2" t="s">
        <v>4</v>
      </c>
      <c r="K5" s="2" t="s">
        <v>3</v>
      </c>
      <c r="L5" s="2" t="s">
        <v>4</v>
      </c>
      <c r="M5" s="2" t="s">
        <v>3</v>
      </c>
      <c r="N5" s="2" t="s">
        <v>4</v>
      </c>
      <c r="O5" s="2" t="s">
        <v>3</v>
      </c>
      <c r="P5" s="2" t="s">
        <v>4</v>
      </c>
      <c r="Q5" s="2" t="s">
        <v>3</v>
      </c>
      <c r="R5" s="2" t="s">
        <v>4</v>
      </c>
      <c r="S5" s="2" t="s">
        <v>3</v>
      </c>
      <c r="T5" s="2" t="s">
        <v>4</v>
      </c>
      <c r="U5" s="2" t="s">
        <v>3</v>
      </c>
      <c r="V5" s="2" t="s">
        <v>4</v>
      </c>
      <c r="W5" s="2" t="s">
        <v>3</v>
      </c>
      <c r="X5" s="2" t="s">
        <v>4</v>
      </c>
      <c r="Y5" s="2" t="s">
        <v>3</v>
      </c>
      <c r="Z5" s="2" t="s">
        <v>4</v>
      </c>
      <c r="AA5" s="2" t="s">
        <v>3</v>
      </c>
      <c r="AB5" s="2" t="s">
        <v>4</v>
      </c>
      <c r="AC5" s="2" t="s">
        <v>3</v>
      </c>
      <c r="AD5" s="2" t="s">
        <v>4</v>
      </c>
      <c r="AE5" s="2" t="s">
        <v>3</v>
      </c>
      <c r="AF5" s="2" t="s">
        <v>4</v>
      </c>
      <c r="AG5" s="2" t="s">
        <v>3</v>
      </c>
      <c r="AH5" s="2" t="s">
        <v>4</v>
      </c>
      <c r="AI5" s="2" t="s">
        <v>3</v>
      </c>
      <c r="AJ5" s="2" t="s">
        <v>4</v>
      </c>
      <c r="AK5" s="2" t="s">
        <v>3</v>
      </c>
      <c r="AL5" s="2" t="s">
        <v>4</v>
      </c>
      <c r="AM5" s="2" t="s">
        <v>3</v>
      </c>
      <c r="AN5" s="2" t="s">
        <v>4</v>
      </c>
      <c r="AO5" s="2" t="s">
        <v>3</v>
      </c>
      <c r="AP5" s="2" t="s">
        <v>4</v>
      </c>
      <c r="AQ5" s="2" t="s">
        <v>3</v>
      </c>
      <c r="AR5" s="2" t="s">
        <v>4</v>
      </c>
      <c r="AS5" s="2" t="s">
        <v>3</v>
      </c>
      <c r="AT5" s="2" t="s">
        <v>4</v>
      </c>
      <c r="AU5" s="2" t="s">
        <v>3</v>
      </c>
      <c r="AV5" s="2" t="s">
        <v>4</v>
      </c>
      <c r="AW5" s="2" t="s">
        <v>3</v>
      </c>
      <c r="AX5" s="2" t="s">
        <v>4</v>
      </c>
      <c r="AY5" s="2" t="s">
        <v>3</v>
      </c>
      <c r="AZ5" s="2" t="s">
        <v>4</v>
      </c>
      <c r="BA5" s="2" t="s">
        <v>3</v>
      </c>
      <c r="BB5" s="2" t="s">
        <v>4</v>
      </c>
      <c r="BC5" s="1" t="s">
        <v>5</v>
      </c>
    </row>
    <row r="6" spans="1:55" s="9" customFormat="1" ht="13.5" customHeight="1">
      <c r="A6" s="3">
        <v>1</v>
      </c>
      <c r="B6" s="4" t="s">
        <v>21</v>
      </c>
      <c r="C6" s="5">
        <v>15</v>
      </c>
      <c r="D6" s="7">
        <f>C6*1100</f>
        <v>16500</v>
      </c>
      <c r="E6" s="7">
        <v>30</v>
      </c>
      <c r="F6" s="7">
        <f>E6*240</f>
        <v>7200</v>
      </c>
      <c r="G6" s="5">
        <v>30</v>
      </c>
      <c r="H6" s="7">
        <f>G6*1100</f>
        <v>33000</v>
      </c>
      <c r="I6" s="7">
        <v>60</v>
      </c>
      <c r="J6" s="7">
        <f>I6*240</f>
        <v>14400</v>
      </c>
      <c r="K6" s="5">
        <v>5</v>
      </c>
      <c r="L6" s="7">
        <f>K6*1200</f>
        <v>6000</v>
      </c>
      <c r="M6" s="5">
        <v>15</v>
      </c>
      <c r="N6" s="7">
        <f>M6*700</f>
        <v>10500</v>
      </c>
      <c r="O6" s="5"/>
      <c r="P6" s="7">
        <f>O6*1200</f>
        <v>0</v>
      </c>
      <c r="Q6" s="5">
        <v>120</v>
      </c>
      <c r="R6" s="7">
        <f>Q6*450</f>
        <v>54000</v>
      </c>
      <c r="S6" s="5"/>
      <c r="T6" s="7">
        <f>S6*850</f>
        <v>0</v>
      </c>
      <c r="U6" s="7"/>
      <c r="V6" s="7">
        <f>U6*960</f>
        <v>0</v>
      </c>
      <c r="W6" s="7"/>
      <c r="X6" s="7">
        <f>W6*900</f>
        <v>0</v>
      </c>
      <c r="Y6" s="7"/>
      <c r="Z6" s="6"/>
      <c r="AA6" s="7"/>
      <c r="AB6" s="7">
        <f>AA6*1200</f>
        <v>0</v>
      </c>
      <c r="AC6" s="7"/>
      <c r="AD6" s="7">
        <f>AC6*360</f>
        <v>0</v>
      </c>
      <c r="AE6" s="7"/>
      <c r="AF6" s="7">
        <f>AE6*800</f>
        <v>0</v>
      </c>
      <c r="AG6" s="7"/>
      <c r="AH6" s="7">
        <f>AG6*1450</f>
        <v>0</v>
      </c>
      <c r="AI6" s="7"/>
      <c r="AJ6" s="7">
        <f>AI6*850</f>
        <v>0</v>
      </c>
      <c r="AK6" s="7"/>
      <c r="AL6" s="7">
        <f>AK6*1600</f>
        <v>0</v>
      </c>
      <c r="AM6" s="7"/>
      <c r="AN6" s="7">
        <f>AM6*360</f>
        <v>0</v>
      </c>
      <c r="AO6" s="7"/>
      <c r="AP6" s="7">
        <f>AO6*1200</f>
        <v>0</v>
      </c>
      <c r="AQ6" s="7"/>
      <c r="AR6" s="7">
        <f>AQ6*400</f>
        <v>0</v>
      </c>
      <c r="AS6" s="5"/>
      <c r="AT6" s="7">
        <f>AS6*3800</f>
        <v>0</v>
      </c>
      <c r="AU6" s="7"/>
      <c r="AV6" s="7">
        <f>AU6*1200</f>
        <v>0</v>
      </c>
      <c r="AW6" s="7"/>
      <c r="AX6" s="7">
        <f>AW6*1800</f>
        <v>0</v>
      </c>
      <c r="AY6" s="5">
        <v>2</v>
      </c>
      <c r="AZ6" s="7">
        <f>AY6*5500</f>
        <v>11000</v>
      </c>
      <c r="BA6" s="5"/>
      <c r="BB6" s="6"/>
      <c r="BC6" s="8" t="e">
        <f>D6+F6+H6+J6+L6+N6+P6+R6+T6+V6+X6+#REF!+#REF!+Z6+AB6+AD6+#REF!+AH6+#REF!+#REF!+AL6+#REF!+AN6+AP6+AR6+#REF!+#REF!+AT6+#REF!</f>
        <v>#REF!</v>
      </c>
    </row>
    <row r="7" s="9" customFormat="1" ht="13.5" customHeight="1"/>
    <row r="8" s="9" customFormat="1" ht="13.5" customHeight="1"/>
    <row r="9" s="9" customFormat="1" ht="13.5" customHeight="1"/>
    <row r="10" s="9" customFormat="1" ht="13.5" customHeight="1"/>
    <row r="11" spans="1:55" s="9" customFormat="1" ht="13.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</row>
    <row r="12" s="9" customFormat="1" ht="13.5" customHeight="1"/>
    <row r="13" s="9" customFormat="1" ht="13.5" customHeight="1"/>
    <row r="14" s="9" customFormat="1" ht="13.5" customHeight="1"/>
    <row r="15" s="9" customFormat="1" ht="13.5" customHeight="1">
      <c r="A15" s="12"/>
    </row>
    <row r="16" s="9" customFormat="1" ht="13.5" customHeight="1">
      <c r="A16" s="12"/>
    </row>
    <row r="17" s="9" customFormat="1" ht="13.5" customHeight="1">
      <c r="A17" s="12"/>
    </row>
    <row r="18" s="9" customFormat="1" ht="13.5" customHeight="1">
      <c r="A18" s="12"/>
    </row>
    <row r="19" s="9" customFormat="1" ht="13.5" customHeight="1">
      <c r="A19" s="12"/>
    </row>
    <row r="20" s="9" customFormat="1" ht="13.5" customHeight="1">
      <c r="A20" s="12"/>
    </row>
    <row r="21" s="9" customFormat="1" ht="13.5" customHeight="1">
      <c r="A21" s="12"/>
    </row>
    <row r="22" s="9" customFormat="1" ht="13.5" customHeight="1">
      <c r="A22" s="12"/>
    </row>
    <row r="23" s="9" customFormat="1" ht="13.5" customHeight="1">
      <c r="A23" s="12"/>
    </row>
    <row r="24" s="9" customFormat="1" ht="13.5" customHeight="1">
      <c r="A24" s="12"/>
    </row>
    <row r="25" s="9" customFormat="1" ht="13.5" customHeight="1">
      <c r="A25" s="12"/>
    </row>
    <row r="26" s="9" customFormat="1" ht="13.5" customHeight="1">
      <c r="A26" s="12"/>
    </row>
    <row r="27" s="9" customFormat="1" ht="13.5" customHeight="1">
      <c r="A27" s="12"/>
    </row>
    <row r="28" s="9" customFormat="1" ht="13.5" customHeight="1">
      <c r="A28" s="12"/>
    </row>
    <row r="29" s="9" customFormat="1" ht="13.5" customHeight="1">
      <c r="A29" s="12"/>
    </row>
    <row r="30" s="9" customFormat="1" ht="13.5" customHeight="1">
      <c r="A30" s="12"/>
    </row>
    <row r="31" s="9" customFormat="1" ht="13.5" customHeight="1">
      <c r="A31" s="12"/>
    </row>
    <row r="32" s="9" customFormat="1" ht="13.5" customHeight="1">
      <c r="A32" s="12"/>
    </row>
    <row r="33" s="9" customFormat="1" ht="13.5" customHeight="1">
      <c r="A33" s="12"/>
    </row>
    <row r="34" s="9" customFormat="1" ht="13.5" customHeight="1">
      <c r="A34" s="12"/>
    </row>
    <row r="35" s="9" customFormat="1" ht="13.5" customHeight="1">
      <c r="A35" s="12"/>
    </row>
    <row r="36" s="9" customFormat="1" ht="13.5" customHeight="1">
      <c r="A36" s="12"/>
    </row>
    <row r="37" spans="1:55" s="11" customFormat="1" ht="13.5" customHeight="1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</row>
    <row r="38" s="9" customFormat="1" ht="13.5" customHeight="1">
      <c r="A38" s="12"/>
    </row>
    <row r="39" s="9" customFormat="1" ht="13.5" customHeight="1">
      <c r="A39" s="12"/>
    </row>
    <row r="40" s="9" customFormat="1" ht="13.5" customHeight="1">
      <c r="A40" s="12"/>
    </row>
    <row r="41" s="9" customFormat="1" ht="13.5" customHeight="1">
      <c r="A41" s="12"/>
    </row>
    <row r="42" s="9" customFormat="1" ht="13.5" customHeight="1">
      <c r="A42" s="12"/>
    </row>
    <row r="43" s="9" customFormat="1" ht="12.75">
      <c r="A43" s="12"/>
    </row>
    <row r="44" s="9" customFormat="1" ht="12.75">
      <c r="A44" s="12"/>
    </row>
    <row r="45" s="9" customFormat="1" ht="12.75">
      <c r="A45" s="12"/>
    </row>
    <row r="46" s="9" customFormat="1" ht="12.75">
      <c r="A46" s="12"/>
    </row>
    <row r="47" s="9" customFormat="1" ht="12.75">
      <c r="A47" s="12"/>
    </row>
    <row r="48" s="9" customFormat="1" ht="12.75">
      <c r="A48" s="12"/>
    </row>
  </sheetData>
  <sheetProtection/>
  <mergeCells count="31">
    <mergeCell ref="A2:T2"/>
    <mergeCell ref="AO4:AP4"/>
    <mergeCell ref="AM4:AN4"/>
    <mergeCell ref="AA4:AB4"/>
    <mergeCell ref="W4:X4"/>
    <mergeCell ref="U3:BC3"/>
    <mergeCell ref="BA4:BB4"/>
    <mergeCell ref="AY4:AZ4"/>
    <mergeCell ref="C4:D4"/>
    <mergeCell ref="A3:A5"/>
    <mergeCell ref="E4:F4"/>
    <mergeCell ref="I4:J4"/>
    <mergeCell ref="B3:B5"/>
    <mergeCell ref="C3:T3"/>
    <mergeCell ref="G4:H4"/>
    <mergeCell ref="K4:L4"/>
    <mergeCell ref="AC4:AD4"/>
    <mergeCell ref="Y4:Z4"/>
    <mergeCell ref="M4:N4"/>
    <mergeCell ref="S4:T4"/>
    <mergeCell ref="Q4:R4"/>
    <mergeCell ref="U4:V4"/>
    <mergeCell ref="O4:P4"/>
    <mergeCell ref="AE4:AF4"/>
    <mergeCell ref="AW4:AX4"/>
    <mergeCell ref="AU4:AV4"/>
    <mergeCell ref="AS4:AT4"/>
    <mergeCell ref="AQ4:AR4"/>
    <mergeCell ref="AK4:AL4"/>
    <mergeCell ref="AG4:AH4"/>
    <mergeCell ref="AI4:AJ4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48"/>
  <sheetViews>
    <sheetView zoomScalePageLayoutView="0"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8" sqref="A8"/>
    </sheetView>
  </sheetViews>
  <sheetFormatPr defaultColWidth="9.140625" defaultRowHeight="12.75"/>
  <cols>
    <col min="1" max="1" width="3.28125" style="12" customWidth="1"/>
    <col min="2" max="2" width="19.28125" style="9" customWidth="1"/>
    <col min="3" max="3" width="6.140625" style="9" customWidth="1"/>
    <col min="4" max="4" width="5.8515625" style="9" customWidth="1"/>
    <col min="5" max="5" width="4.57421875" style="9" customWidth="1"/>
    <col min="6" max="6" width="4.8515625" style="9" customWidth="1"/>
    <col min="7" max="8" width="5.7109375" style="9" customWidth="1"/>
    <col min="9" max="9" width="5.57421875" style="9" customWidth="1"/>
    <col min="10" max="10" width="5.7109375" style="9" customWidth="1"/>
    <col min="11" max="11" width="4.140625" style="9" customWidth="1"/>
    <col min="12" max="12" width="5.00390625" style="9" customWidth="1"/>
    <col min="13" max="13" width="5.140625" style="9" customWidth="1"/>
    <col min="14" max="14" width="5.421875" style="9" customWidth="1"/>
    <col min="15" max="15" width="5.00390625" style="9" customWidth="1"/>
    <col min="16" max="16" width="5.7109375" style="9" customWidth="1"/>
    <col min="17" max="17" width="5.28125" style="9" customWidth="1"/>
    <col min="18" max="18" width="5.140625" style="9" customWidth="1"/>
    <col min="19" max="19" width="4.57421875" style="9" customWidth="1"/>
    <col min="20" max="20" width="5.28125" style="9" customWidth="1"/>
    <col min="21" max="21" width="4.7109375" style="9" customWidth="1"/>
    <col min="22" max="22" width="5.140625" style="9" customWidth="1"/>
    <col min="23" max="23" width="4.7109375" style="9" customWidth="1"/>
    <col min="24" max="24" width="5.140625" style="9" customWidth="1"/>
    <col min="25" max="25" width="4.8515625" style="9" customWidth="1"/>
    <col min="26" max="26" width="5.00390625" style="9" customWidth="1"/>
    <col min="27" max="27" width="4.8515625" style="9" customWidth="1"/>
    <col min="28" max="28" width="5.00390625" style="9" customWidth="1"/>
    <col min="29" max="29" width="4.8515625" style="9" customWidth="1"/>
    <col min="30" max="30" width="5.57421875" style="9" customWidth="1"/>
    <col min="31" max="31" width="4.8515625" style="9" customWidth="1"/>
    <col min="32" max="32" width="5.140625" style="9" customWidth="1"/>
    <col min="33" max="33" width="4.8515625" style="9" hidden="1" customWidth="1"/>
    <col min="34" max="34" width="5.140625" style="9" hidden="1" customWidth="1"/>
    <col min="35" max="35" width="10.57421875" style="9" customWidth="1"/>
  </cols>
  <sheetData>
    <row r="1" spans="1:41" s="9" customFormat="1" ht="12.75">
      <c r="A1" s="12"/>
      <c r="U1" s="22"/>
      <c r="V1" s="22" t="s">
        <v>94</v>
      </c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35" s="9" customFormat="1" ht="15.75" customHeight="1">
      <c r="A2" s="58" t="s">
        <v>160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</row>
    <row r="3" spans="1:35" s="9" customFormat="1" ht="11.25" customHeight="1">
      <c r="A3" s="49" t="s">
        <v>0</v>
      </c>
      <c r="B3" s="50" t="s">
        <v>1</v>
      </c>
      <c r="C3" s="53" t="s">
        <v>163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7"/>
    </row>
    <row r="4" spans="1:35" s="9" customFormat="1" ht="42" customHeight="1">
      <c r="A4" s="49"/>
      <c r="B4" s="50"/>
      <c r="C4" s="43" t="s">
        <v>95</v>
      </c>
      <c r="D4" s="43"/>
      <c r="E4" s="43" t="s">
        <v>93</v>
      </c>
      <c r="F4" s="43"/>
      <c r="G4" s="43" t="s">
        <v>92</v>
      </c>
      <c r="H4" s="43"/>
      <c r="I4" s="43" t="s">
        <v>91</v>
      </c>
      <c r="J4" s="43"/>
      <c r="K4" s="43" t="s">
        <v>90</v>
      </c>
      <c r="L4" s="43"/>
      <c r="M4" s="43" t="s">
        <v>89</v>
      </c>
      <c r="N4" s="43"/>
      <c r="O4" s="43" t="s">
        <v>88</v>
      </c>
      <c r="P4" s="43"/>
      <c r="Q4" s="43" t="s">
        <v>87</v>
      </c>
      <c r="R4" s="43"/>
      <c r="S4" s="43" t="s">
        <v>86</v>
      </c>
      <c r="T4" s="43"/>
      <c r="U4" s="43" t="s">
        <v>85</v>
      </c>
      <c r="V4" s="43"/>
      <c r="W4" s="43" t="s">
        <v>84</v>
      </c>
      <c r="X4" s="43"/>
      <c r="Y4" s="43" t="s">
        <v>83</v>
      </c>
      <c r="Z4" s="43"/>
      <c r="AA4" s="43" t="s">
        <v>82</v>
      </c>
      <c r="AB4" s="43"/>
      <c r="AC4" s="43" t="s">
        <v>81</v>
      </c>
      <c r="AD4" s="43"/>
      <c r="AE4" s="43" t="s">
        <v>207</v>
      </c>
      <c r="AF4" s="43"/>
      <c r="AG4" s="43"/>
      <c r="AH4" s="43"/>
      <c r="AI4" s="1" t="s">
        <v>2</v>
      </c>
    </row>
    <row r="5" spans="1:35" s="9" customFormat="1" ht="13.5" customHeight="1">
      <c r="A5" s="49"/>
      <c r="B5" s="50"/>
      <c r="C5" s="2" t="s">
        <v>3</v>
      </c>
      <c r="D5" s="2" t="s">
        <v>4</v>
      </c>
      <c r="E5" s="2" t="s">
        <v>3</v>
      </c>
      <c r="F5" s="2" t="s">
        <v>4</v>
      </c>
      <c r="G5" s="2" t="s">
        <v>3</v>
      </c>
      <c r="H5" s="2" t="s">
        <v>4</v>
      </c>
      <c r="I5" s="2" t="s">
        <v>3</v>
      </c>
      <c r="J5" s="2" t="s">
        <v>4</v>
      </c>
      <c r="K5" s="2" t="s">
        <v>3</v>
      </c>
      <c r="L5" s="2" t="s">
        <v>4</v>
      </c>
      <c r="M5" s="2" t="s">
        <v>3</v>
      </c>
      <c r="N5" s="2" t="s">
        <v>4</v>
      </c>
      <c r="O5" s="2" t="s">
        <v>3</v>
      </c>
      <c r="P5" s="2" t="s">
        <v>4</v>
      </c>
      <c r="Q5" s="2" t="s">
        <v>3</v>
      </c>
      <c r="R5" s="2" t="s">
        <v>4</v>
      </c>
      <c r="S5" s="2" t="s">
        <v>3</v>
      </c>
      <c r="T5" s="2" t="s">
        <v>4</v>
      </c>
      <c r="U5" s="2" t="s">
        <v>3</v>
      </c>
      <c r="V5" s="2" t="s">
        <v>4</v>
      </c>
      <c r="W5" s="2" t="s">
        <v>3</v>
      </c>
      <c r="X5" s="2" t="s">
        <v>4</v>
      </c>
      <c r="Y5" s="2" t="s">
        <v>3</v>
      </c>
      <c r="Z5" s="2" t="s">
        <v>4</v>
      </c>
      <c r="AA5" s="2" t="s">
        <v>3</v>
      </c>
      <c r="AB5" s="2" t="s">
        <v>4</v>
      </c>
      <c r="AC5" s="2" t="s">
        <v>3</v>
      </c>
      <c r="AD5" s="2" t="s">
        <v>4</v>
      </c>
      <c r="AE5" s="2" t="s">
        <v>3</v>
      </c>
      <c r="AF5" s="2" t="s">
        <v>4</v>
      </c>
      <c r="AG5" s="2" t="s">
        <v>3</v>
      </c>
      <c r="AH5" s="2" t="s">
        <v>4</v>
      </c>
      <c r="AI5" s="1" t="s">
        <v>5</v>
      </c>
    </row>
    <row r="6" spans="1:35" s="9" customFormat="1" ht="14.25" customHeight="1">
      <c r="A6" s="3">
        <v>1</v>
      </c>
      <c r="B6" s="4" t="s">
        <v>6</v>
      </c>
      <c r="C6" s="18"/>
      <c r="D6" s="7">
        <f>C6*40</f>
        <v>0</v>
      </c>
      <c r="E6" s="5"/>
      <c r="F6" s="7">
        <f>E6*40</f>
        <v>0</v>
      </c>
      <c r="G6" s="18"/>
      <c r="H6" s="7">
        <f>G6*40</f>
        <v>0</v>
      </c>
      <c r="I6" s="5"/>
      <c r="J6" s="7">
        <f>I6*40</f>
        <v>0</v>
      </c>
      <c r="K6" s="5"/>
      <c r="L6" s="7">
        <f>K6*40</f>
        <v>0</v>
      </c>
      <c r="M6" s="5"/>
      <c r="N6" s="7">
        <f>M6*40</f>
        <v>0</v>
      </c>
      <c r="O6" s="5"/>
      <c r="P6" s="7">
        <f>O6*40</f>
        <v>0</v>
      </c>
      <c r="Q6" s="5"/>
      <c r="R6" s="7">
        <f>Q6*40</f>
        <v>0</v>
      </c>
      <c r="S6" s="5"/>
      <c r="T6" s="7">
        <f>S6*40</f>
        <v>0</v>
      </c>
      <c r="U6" s="7"/>
      <c r="V6" s="7">
        <f>U6*40</f>
        <v>0</v>
      </c>
      <c r="W6" s="7"/>
      <c r="X6" s="7">
        <f>W6*40</f>
        <v>0</v>
      </c>
      <c r="Y6" s="7"/>
      <c r="Z6" s="7">
        <f>Y6*40</f>
        <v>0</v>
      </c>
      <c r="AA6" s="7"/>
      <c r="AB6" s="7">
        <f>AA6*40</f>
        <v>0</v>
      </c>
      <c r="AC6" s="7"/>
      <c r="AD6" s="7">
        <f>AC6*40</f>
        <v>0</v>
      </c>
      <c r="AE6" s="7"/>
      <c r="AF6" s="7">
        <f>AE6*40</f>
        <v>0</v>
      </c>
      <c r="AG6" s="7"/>
      <c r="AH6" s="6"/>
      <c r="AI6" s="8">
        <f>AF6+AD6+AB6+Z6+X6+V6+T6+R6+P6+N6+L6+J6+H6+F6+D6</f>
        <v>0</v>
      </c>
    </row>
    <row r="7" spans="1:35" s="9" customFormat="1" ht="14.25" customHeight="1">
      <c r="A7" s="3">
        <v>2</v>
      </c>
      <c r="B7" s="4" t="s">
        <v>7</v>
      </c>
      <c r="C7" s="5">
        <v>44.8</v>
      </c>
      <c r="D7" s="7">
        <f>C7*40</f>
        <v>1792</v>
      </c>
      <c r="E7" s="5"/>
      <c r="F7" s="7">
        <f>E7*40</f>
        <v>0</v>
      </c>
      <c r="G7" s="5">
        <v>60.6</v>
      </c>
      <c r="H7" s="7">
        <f>G7*40</f>
        <v>2424</v>
      </c>
      <c r="I7" s="5"/>
      <c r="J7" s="7">
        <f>I7*40</f>
        <v>0</v>
      </c>
      <c r="K7" s="5"/>
      <c r="L7" s="7">
        <f>K7*40</f>
        <v>0</v>
      </c>
      <c r="M7" s="5">
        <v>5.6</v>
      </c>
      <c r="N7" s="7">
        <f>M7*40</f>
        <v>224</v>
      </c>
      <c r="O7" s="5">
        <v>22.4</v>
      </c>
      <c r="P7" s="7">
        <f>O7*40</f>
        <v>896</v>
      </c>
      <c r="Q7" s="5"/>
      <c r="R7" s="7">
        <f>Q7*40</f>
        <v>0</v>
      </c>
      <c r="S7" s="5"/>
      <c r="T7" s="7">
        <f>S7*40</f>
        <v>0</v>
      </c>
      <c r="U7" s="7"/>
      <c r="V7" s="7">
        <f>U7*40</f>
        <v>0</v>
      </c>
      <c r="W7" s="7"/>
      <c r="X7" s="7">
        <f>W7*40</f>
        <v>0</v>
      </c>
      <c r="Y7" s="7"/>
      <c r="Z7" s="7">
        <f>Y7*40</f>
        <v>0</v>
      </c>
      <c r="AA7" s="7"/>
      <c r="AB7" s="7">
        <f>AA7*40</f>
        <v>0</v>
      </c>
      <c r="AC7" s="7"/>
      <c r="AD7" s="7">
        <f>AC7*40</f>
        <v>0</v>
      </c>
      <c r="AE7" s="7"/>
      <c r="AF7" s="7">
        <f>AE7*40</f>
        <v>0</v>
      </c>
      <c r="AG7" s="7"/>
      <c r="AH7" s="6"/>
      <c r="AI7" s="8">
        <f>AF7+AD7+AB7+Z7+X7+V7+T7+R7+P7+N7+L7+J7+H7+F7+D7</f>
        <v>5336</v>
      </c>
    </row>
    <row r="8" spans="1:35" s="9" customFormat="1" ht="14.25" customHeight="1">
      <c r="A8" s="3">
        <v>1</v>
      </c>
      <c r="B8" s="4" t="s">
        <v>21</v>
      </c>
      <c r="C8" s="5">
        <v>140</v>
      </c>
      <c r="D8" s="7">
        <f>C8*40</f>
        <v>5600</v>
      </c>
      <c r="E8" s="5"/>
      <c r="F8" s="7">
        <f>E8*40</f>
        <v>0</v>
      </c>
      <c r="G8" s="5">
        <v>28</v>
      </c>
      <c r="H8" s="7">
        <f>G8*40</f>
        <v>1120</v>
      </c>
      <c r="I8" s="5"/>
      <c r="J8" s="7">
        <f>I8*40</f>
        <v>0</v>
      </c>
      <c r="K8" s="5">
        <v>14</v>
      </c>
      <c r="L8" s="7">
        <f>K8*40</f>
        <v>560</v>
      </c>
      <c r="M8" s="5">
        <v>70</v>
      </c>
      <c r="N8" s="7">
        <f>M8*40</f>
        <v>2800</v>
      </c>
      <c r="O8" s="5">
        <v>56</v>
      </c>
      <c r="P8" s="7">
        <f>O8*40</f>
        <v>2240</v>
      </c>
      <c r="Q8" s="5">
        <v>28</v>
      </c>
      <c r="R8" s="7">
        <f>Q8*40</f>
        <v>1120</v>
      </c>
      <c r="S8" s="5"/>
      <c r="T8" s="7">
        <f>S8*40</f>
        <v>0</v>
      </c>
      <c r="U8" s="7"/>
      <c r="V8" s="7">
        <f>U8*40</f>
        <v>0</v>
      </c>
      <c r="W8" s="7"/>
      <c r="X8" s="7">
        <f>W8*40</f>
        <v>0</v>
      </c>
      <c r="Y8" s="7"/>
      <c r="Z8" s="7">
        <f>Y8*40</f>
        <v>0</v>
      </c>
      <c r="AA8" s="7"/>
      <c r="AB8" s="7">
        <f>AA8*40</f>
        <v>0</v>
      </c>
      <c r="AC8" s="7">
        <v>56</v>
      </c>
      <c r="AD8" s="7">
        <f>AC8*40</f>
        <v>2240</v>
      </c>
      <c r="AE8" s="7"/>
      <c r="AF8" s="7">
        <f>AE8*40</f>
        <v>0</v>
      </c>
      <c r="AG8" s="7"/>
      <c r="AH8" s="6"/>
      <c r="AI8" s="8">
        <f>AF8+AD8+AB8+Z8+X8+V8+T8+R8+P8+N8+L8+J8+H8+F8+D8</f>
        <v>15680</v>
      </c>
    </row>
    <row r="9" s="9" customFormat="1" ht="14.25" customHeight="1"/>
    <row r="10" s="9" customFormat="1" ht="14.25" customHeight="1"/>
    <row r="11" s="9" customFormat="1" ht="14.25" customHeight="1"/>
    <row r="12" s="9" customFormat="1" ht="14.25" customHeight="1"/>
    <row r="13" spans="1:35" s="9" customFormat="1" ht="14.2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</row>
    <row r="14" s="9" customFormat="1" ht="14.25" customHeight="1"/>
    <row r="15" s="9" customFormat="1" ht="14.25" customHeight="1"/>
    <row r="16" s="9" customFormat="1" ht="14.25" customHeight="1">
      <c r="A16" s="12"/>
    </row>
    <row r="17" s="9" customFormat="1" ht="14.25" customHeight="1">
      <c r="A17" s="12"/>
    </row>
    <row r="18" s="9" customFormat="1" ht="14.25" customHeight="1">
      <c r="A18" s="12"/>
    </row>
    <row r="19" s="9" customFormat="1" ht="14.25" customHeight="1">
      <c r="A19" s="12"/>
    </row>
    <row r="20" s="9" customFormat="1" ht="14.25" customHeight="1">
      <c r="A20" s="12"/>
    </row>
    <row r="21" s="9" customFormat="1" ht="14.25" customHeight="1">
      <c r="A21" s="12"/>
    </row>
    <row r="22" s="9" customFormat="1" ht="14.25" customHeight="1">
      <c r="A22" s="12"/>
    </row>
    <row r="23" s="9" customFormat="1" ht="14.25" customHeight="1">
      <c r="A23" s="12"/>
    </row>
    <row r="24" s="9" customFormat="1" ht="14.25" customHeight="1">
      <c r="A24" s="12"/>
    </row>
    <row r="25" s="9" customFormat="1" ht="14.25" customHeight="1">
      <c r="A25" s="12"/>
    </row>
    <row r="26" s="9" customFormat="1" ht="14.25" customHeight="1">
      <c r="A26" s="12"/>
    </row>
    <row r="27" s="9" customFormat="1" ht="14.25" customHeight="1">
      <c r="A27" s="12"/>
    </row>
    <row r="28" s="9" customFormat="1" ht="14.25" customHeight="1">
      <c r="A28" s="12"/>
    </row>
    <row r="29" s="9" customFormat="1" ht="14.25" customHeight="1">
      <c r="A29" s="12"/>
    </row>
    <row r="30" s="9" customFormat="1" ht="14.25" customHeight="1">
      <c r="A30" s="12"/>
    </row>
    <row r="31" s="9" customFormat="1" ht="14.25" customHeight="1">
      <c r="A31" s="12"/>
    </row>
    <row r="32" s="9" customFormat="1" ht="14.25" customHeight="1">
      <c r="A32" s="12"/>
    </row>
    <row r="33" s="9" customFormat="1" ht="14.25" customHeight="1">
      <c r="A33" s="12"/>
    </row>
    <row r="34" s="9" customFormat="1" ht="14.25" customHeight="1">
      <c r="A34" s="12"/>
    </row>
    <row r="35" s="9" customFormat="1" ht="14.25" customHeight="1">
      <c r="A35" s="12"/>
    </row>
    <row r="36" s="9" customFormat="1" ht="14.25" customHeight="1">
      <c r="A36" s="12"/>
    </row>
    <row r="37" spans="1:35" s="19" customFormat="1" ht="14.25" customHeight="1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="9" customFormat="1" ht="14.25" customHeight="1">
      <c r="A38" s="12"/>
    </row>
    <row r="39" s="9" customFormat="1" ht="14.25" customHeight="1">
      <c r="A39" s="12"/>
    </row>
    <row r="40" s="9" customFormat="1" ht="12.75">
      <c r="A40" s="12"/>
    </row>
    <row r="41" s="9" customFormat="1" ht="12.75">
      <c r="A41" s="12"/>
    </row>
    <row r="42" s="9" customFormat="1" ht="12.75">
      <c r="A42" s="12"/>
    </row>
    <row r="43" s="9" customFormat="1" ht="12.75">
      <c r="A43" s="12"/>
    </row>
    <row r="44" s="9" customFormat="1" ht="12.75">
      <c r="A44" s="12"/>
    </row>
    <row r="45" s="9" customFormat="1" ht="12.75">
      <c r="A45" s="12"/>
    </row>
    <row r="46" s="9" customFormat="1" ht="12.75">
      <c r="A46" s="12"/>
    </row>
    <row r="47" s="9" customFormat="1" ht="12.75">
      <c r="A47" s="12"/>
    </row>
    <row r="48" s="9" customFormat="1" ht="12.75">
      <c r="A48" s="12"/>
    </row>
  </sheetData>
  <sheetProtection/>
  <mergeCells count="21">
    <mergeCell ref="AC4:AD4"/>
    <mergeCell ref="Y4:Z4"/>
    <mergeCell ref="AA4:AB4"/>
    <mergeCell ref="AE4:AF4"/>
    <mergeCell ref="S4:T4"/>
    <mergeCell ref="G4:H4"/>
    <mergeCell ref="Q4:R4"/>
    <mergeCell ref="I4:J4"/>
    <mergeCell ref="K4:L4"/>
    <mergeCell ref="M4:N4"/>
    <mergeCell ref="O4:P4"/>
    <mergeCell ref="A2:T2"/>
    <mergeCell ref="U2:AI2"/>
    <mergeCell ref="A3:A5"/>
    <mergeCell ref="B3:B5"/>
    <mergeCell ref="C4:D4"/>
    <mergeCell ref="E4:F4"/>
    <mergeCell ref="AG4:AH4"/>
    <mergeCell ref="U4:V4"/>
    <mergeCell ref="W4:X4"/>
    <mergeCell ref="C3:W3"/>
  </mergeCells>
  <printOptions/>
  <pageMargins left="0" right="0" top="0" bottom="0" header="0.5118110236220472" footer="0.5118110236220472"/>
  <pageSetup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pane xSplit="3" ySplit="4" topLeftCell="D12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14" sqref="C14:I14"/>
    </sheetView>
  </sheetViews>
  <sheetFormatPr defaultColWidth="9.140625" defaultRowHeight="12.75"/>
  <cols>
    <col min="1" max="1" width="12.57421875" style="0" customWidth="1"/>
    <col min="2" max="2" width="3.28125" style="12" customWidth="1"/>
    <col min="3" max="3" width="19.28125" style="9" customWidth="1"/>
    <col min="4" max="4" width="7.421875" style="9" customWidth="1"/>
    <col min="5" max="5" width="9.8515625" style="9" customWidth="1"/>
    <col min="6" max="6" width="5.421875" style="9" customWidth="1"/>
    <col min="7" max="8" width="10.57421875" style="9" customWidth="1"/>
    <col min="9" max="9" width="5.57421875" style="0" customWidth="1"/>
    <col min="10" max="10" width="8.57421875" style="0" customWidth="1"/>
  </cols>
  <sheetData>
    <row r="1" spans="2:10" s="22" customFormat="1" ht="12.75">
      <c r="B1" s="29"/>
      <c r="J1" s="22" t="s">
        <v>96</v>
      </c>
    </row>
    <row r="2" spans="1:13" s="9" customFormat="1" ht="13.5" customHeight="1">
      <c r="A2" s="58" t="s">
        <v>160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21"/>
      <c r="M2" s="21"/>
    </row>
    <row r="3" spans="2:8" s="9" customFormat="1" ht="14.25" customHeight="1">
      <c r="B3" s="49" t="s">
        <v>0</v>
      </c>
      <c r="C3" s="50" t="s">
        <v>1</v>
      </c>
      <c r="D3" s="59" t="s">
        <v>97</v>
      </c>
      <c r="E3" s="59"/>
      <c r="F3" s="59"/>
      <c r="G3" s="59"/>
      <c r="H3" s="59"/>
    </row>
    <row r="4" spans="2:10" s="9" customFormat="1" ht="42" customHeight="1">
      <c r="B4" s="49"/>
      <c r="C4" s="50"/>
      <c r="D4" s="43" t="s">
        <v>249</v>
      </c>
      <c r="E4" s="43"/>
      <c r="F4" s="43" t="s">
        <v>250</v>
      </c>
      <c r="G4" s="43"/>
      <c r="H4" s="1" t="s">
        <v>2</v>
      </c>
      <c r="J4" s="20"/>
    </row>
    <row r="5" spans="2:8" s="9" customFormat="1" ht="13.5" customHeight="1">
      <c r="B5" s="49"/>
      <c r="C5" s="50"/>
      <c r="D5" s="2" t="s">
        <v>3</v>
      </c>
      <c r="E5" s="2" t="s">
        <v>4</v>
      </c>
      <c r="F5" s="2" t="s">
        <v>3</v>
      </c>
      <c r="G5" s="2" t="s">
        <v>4</v>
      </c>
      <c r="H5" s="1" t="s">
        <v>5</v>
      </c>
    </row>
    <row r="6" spans="2:8" s="9" customFormat="1" ht="14.25" customHeight="1">
      <c r="B6" s="3">
        <v>1</v>
      </c>
      <c r="C6" s="4" t="s">
        <v>6</v>
      </c>
      <c r="D6" s="5"/>
      <c r="E6" s="7">
        <f>D6*25</f>
        <v>0</v>
      </c>
      <c r="F6" s="7"/>
      <c r="G6" s="7">
        <f>F6*35</f>
        <v>0</v>
      </c>
      <c r="H6" s="42">
        <f>E6+G6</f>
        <v>0</v>
      </c>
    </row>
    <row r="7" spans="2:8" s="9" customFormat="1" ht="14.25" customHeight="1">
      <c r="B7" s="3">
        <v>2</v>
      </c>
      <c r="C7" s="4" t="s">
        <v>7</v>
      </c>
      <c r="D7" s="5">
        <v>48.48</v>
      </c>
      <c r="E7" s="7">
        <f aca="true" t="shared" si="0" ref="E7:E12">D7*25</f>
        <v>1212</v>
      </c>
      <c r="F7" s="7"/>
      <c r="G7" s="7">
        <f aca="true" t="shared" si="1" ref="G7:G12">F7*35</f>
        <v>0</v>
      </c>
      <c r="H7" s="42">
        <f aca="true" t="shared" si="2" ref="H7:H12">E7+G7</f>
        <v>1212</v>
      </c>
    </row>
    <row r="8" spans="2:8" s="9" customFormat="1" ht="14.25" customHeight="1">
      <c r="B8" s="3">
        <v>3</v>
      </c>
      <c r="C8" s="4" t="s">
        <v>8</v>
      </c>
      <c r="D8" s="18"/>
      <c r="E8" s="7">
        <f t="shared" si="0"/>
        <v>0</v>
      </c>
      <c r="F8" s="7">
        <v>280</v>
      </c>
      <c r="G8" s="7">
        <f t="shared" si="1"/>
        <v>9800</v>
      </c>
      <c r="H8" s="42">
        <f t="shared" si="2"/>
        <v>9800</v>
      </c>
    </row>
    <row r="9" spans="2:8" s="9" customFormat="1" ht="14.25" customHeight="1">
      <c r="B9" s="3">
        <v>4</v>
      </c>
      <c r="C9" s="4" t="s">
        <v>9</v>
      </c>
      <c r="D9" s="5">
        <v>126</v>
      </c>
      <c r="E9" s="7">
        <f t="shared" si="0"/>
        <v>3150</v>
      </c>
      <c r="F9" s="7"/>
      <c r="G9" s="7">
        <f t="shared" si="1"/>
        <v>0</v>
      </c>
      <c r="H9" s="42">
        <f t="shared" si="2"/>
        <v>3150</v>
      </c>
    </row>
    <row r="10" spans="2:8" s="9" customFormat="1" ht="14.25" customHeight="1">
      <c r="B10" s="3">
        <v>5</v>
      </c>
      <c r="C10" s="4" t="s">
        <v>10</v>
      </c>
      <c r="D10" s="5">
        <f>322</f>
        <v>322</v>
      </c>
      <c r="E10" s="7">
        <f t="shared" si="0"/>
        <v>8050</v>
      </c>
      <c r="F10" s="7"/>
      <c r="G10" s="7">
        <f t="shared" si="1"/>
        <v>0</v>
      </c>
      <c r="H10" s="42">
        <f t="shared" si="2"/>
        <v>8050</v>
      </c>
    </row>
    <row r="11" spans="2:8" s="9" customFormat="1" ht="14.25" customHeight="1">
      <c r="B11" s="3">
        <v>6</v>
      </c>
      <c r="C11" s="4" t="s">
        <v>11</v>
      </c>
      <c r="D11" s="5">
        <v>189</v>
      </c>
      <c r="E11" s="7">
        <f t="shared" si="0"/>
        <v>4725</v>
      </c>
      <c r="F11" s="7"/>
      <c r="G11" s="7">
        <f t="shared" si="1"/>
        <v>0</v>
      </c>
      <c r="H11" s="42">
        <f t="shared" si="2"/>
        <v>4725</v>
      </c>
    </row>
    <row r="12" spans="2:8" s="9" customFormat="1" ht="14.25" customHeight="1">
      <c r="B12" s="3">
        <v>1</v>
      </c>
      <c r="C12" s="4" t="s">
        <v>21</v>
      </c>
      <c r="D12" s="5"/>
      <c r="E12" s="7">
        <f t="shared" si="0"/>
        <v>0</v>
      </c>
      <c r="F12" s="7"/>
      <c r="G12" s="7">
        <f t="shared" si="1"/>
        <v>0</v>
      </c>
      <c r="H12" s="42">
        <f t="shared" si="2"/>
        <v>0</v>
      </c>
    </row>
    <row r="13" s="9" customFormat="1" ht="14.25" customHeight="1">
      <c r="B13" s="12"/>
    </row>
    <row r="14" s="9" customFormat="1" ht="14.25" customHeight="1">
      <c r="B14" s="12"/>
    </row>
    <row r="15" s="9" customFormat="1" ht="14.25" customHeight="1">
      <c r="B15" s="12"/>
    </row>
    <row r="16" s="9" customFormat="1" ht="14.25" customHeight="1">
      <c r="B16" s="12"/>
    </row>
    <row r="17" s="9" customFormat="1" ht="14.25" customHeight="1">
      <c r="B17" s="12"/>
    </row>
    <row r="18" s="9" customFormat="1" ht="14.25" customHeight="1">
      <c r="B18" s="12"/>
    </row>
    <row r="19" s="9" customFormat="1" ht="14.25" customHeight="1">
      <c r="B19" s="12"/>
    </row>
    <row r="20" s="9" customFormat="1" ht="14.25" customHeight="1">
      <c r="B20" s="12"/>
    </row>
    <row r="21" s="9" customFormat="1" ht="14.25" customHeight="1">
      <c r="B21" s="12"/>
    </row>
    <row r="22" s="9" customFormat="1" ht="14.25" customHeight="1">
      <c r="B22" s="12"/>
    </row>
    <row r="23" s="9" customFormat="1" ht="14.25" customHeight="1">
      <c r="B23" s="12"/>
    </row>
    <row r="24" s="9" customFormat="1" ht="14.25" customHeight="1">
      <c r="B24" s="12"/>
    </row>
    <row r="25" s="9" customFormat="1" ht="14.25" customHeight="1">
      <c r="B25" s="12"/>
    </row>
    <row r="26" s="9" customFormat="1" ht="14.25" customHeight="1">
      <c r="B26" s="12"/>
    </row>
    <row r="27" s="9" customFormat="1" ht="14.25" customHeight="1">
      <c r="B27" s="12"/>
    </row>
    <row r="28" s="9" customFormat="1" ht="14.25" customHeight="1">
      <c r="B28" s="12"/>
    </row>
    <row r="29" s="9" customFormat="1" ht="14.25" customHeight="1">
      <c r="B29" s="12"/>
    </row>
    <row r="30" s="9" customFormat="1" ht="14.25" customHeight="1">
      <c r="B30" s="12"/>
    </row>
    <row r="31" s="9" customFormat="1" ht="14.25" customHeight="1">
      <c r="B31" s="12"/>
    </row>
    <row r="32" s="9" customFormat="1" ht="14.25" customHeight="1">
      <c r="B32" s="12"/>
    </row>
    <row r="33" s="9" customFormat="1" ht="14.25" customHeight="1">
      <c r="B33" s="12"/>
    </row>
    <row r="34" s="9" customFormat="1" ht="14.25" customHeight="1">
      <c r="B34" s="12"/>
    </row>
    <row r="35" s="9" customFormat="1" ht="14.25" customHeight="1">
      <c r="B35" s="12"/>
    </row>
    <row r="36" s="9" customFormat="1" ht="14.25" customHeight="1">
      <c r="B36" s="12"/>
    </row>
    <row r="37" spans="2:8" s="19" customFormat="1" ht="14.25" customHeight="1">
      <c r="B37" s="12"/>
      <c r="C37" s="9"/>
      <c r="D37" s="9"/>
      <c r="E37" s="9"/>
      <c r="F37" s="9"/>
      <c r="G37" s="9"/>
      <c r="H37" s="9"/>
    </row>
    <row r="38" s="9" customFormat="1" ht="14.25" customHeight="1">
      <c r="B38" s="12"/>
    </row>
    <row r="39" s="9" customFormat="1" ht="14.25" customHeight="1">
      <c r="B39" s="12"/>
    </row>
    <row r="40" s="9" customFormat="1" ht="12.75">
      <c r="B40" s="12"/>
    </row>
    <row r="41" s="9" customFormat="1" ht="12.75">
      <c r="B41" s="12"/>
    </row>
    <row r="42" s="9" customFormat="1" ht="12.75">
      <c r="B42" s="12"/>
    </row>
    <row r="43" s="9" customFormat="1" ht="12.75">
      <c r="B43" s="12"/>
    </row>
    <row r="44" s="9" customFormat="1" ht="12.75">
      <c r="B44" s="12"/>
    </row>
    <row r="45" s="9" customFormat="1" ht="12.75">
      <c r="B45" s="12"/>
    </row>
    <row r="46" s="9" customFormat="1" ht="12.75">
      <c r="B46" s="12"/>
    </row>
    <row r="47" s="9" customFormat="1" ht="12.75">
      <c r="B47" s="12"/>
    </row>
    <row r="48" s="9" customFormat="1" ht="12.75">
      <c r="B48" s="12"/>
    </row>
    <row r="49" s="9" customFormat="1" ht="12.75">
      <c r="B49" s="12"/>
    </row>
    <row r="50" s="9" customFormat="1" ht="12.75">
      <c r="B50" s="12"/>
    </row>
    <row r="51" s="9" customFormat="1" ht="12.75">
      <c r="B51" s="12"/>
    </row>
  </sheetData>
  <sheetProtection/>
  <mergeCells count="6">
    <mergeCell ref="D3:H3"/>
    <mergeCell ref="A2:K2"/>
    <mergeCell ref="F4:G4"/>
    <mergeCell ref="B3:B5"/>
    <mergeCell ref="C3:C5"/>
    <mergeCell ref="D4:E4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R33" sqref="R33"/>
    </sheetView>
  </sheetViews>
  <sheetFormatPr defaultColWidth="9.140625" defaultRowHeight="12.75"/>
  <cols>
    <col min="1" max="1" width="3.28125" style="12" customWidth="1"/>
    <col min="2" max="2" width="20.8515625" style="9" customWidth="1"/>
    <col min="3" max="3" width="5.57421875" style="9" customWidth="1"/>
    <col min="4" max="4" width="6.140625" style="9" customWidth="1"/>
    <col min="5" max="5" width="6.00390625" style="9" customWidth="1"/>
    <col min="6" max="6" width="5.140625" style="9" customWidth="1"/>
    <col min="7" max="7" width="6.28125" style="9" customWidth="1"/>
    <col min="8" max="8" width="5.8515625" style="9" customWidth="1"/>
    <col min="9" max="9" width="4.8515625" style="9" customWidth="1"/>
    <col min="10" max="10" width="5.57421875" style="9" customWidth="1"/>
    <col min="11" max="11" width="5.140625" style="9" customWidth="1"/>
    <col min="12" max="12" width="5.57421875" style="9" customWidth="1"/>
    <col min="13" max="13" width="10.57421875" style="9" customWidth="1"/>
  </cols>
  <sheetData>
    <row r="1" s="22" customFormat="1" ht="12.75">
      <c r="A1" s="29"/>
    </row>
    <row r="2" spans="1:13" s="9" customFormat="1" ht="13.5" customHeight="1">
      <c r="A2" s="61" t="s">
        <v>160</v>
      </c>
      <c r="B2" s="55"/>
      <c r="C2" s="55"/>
      <c r="D2" s="55"/>
      <c r="E2" s="55"/>
      <c r="F2" s="55"/>
      <c r="G2" s="55"/>
      <c r="H2" s="55"/>
      <c r="I2" s="55"/>
      <c r="J2" s="55"/>
      <c r="K2" s="25"/>
      <c r="L2" s="25"/>
      <c r="M2" s="28"/>
    </row>
    <row r="3" spans="1:13" s="9" customFormat="1" ht="7.5" customHeight="1">
      <c r="A3" s="49" t="s">
        <v>0</v>
      </c>
      <c r="B3" s="50" t="s">
        <v>1</v>
      </c>
      <c r="C3" s="53" t="s">
        <v>98</v>
      </c>
      <c r="D3" s="51"/>
      <c r="E3" s="51"/>
      <c r="F3" s="51"/>
      <c r="G3" s="51"/>
      <c r="H3" s="51"/>
      <c r="I3" s="51"/>
      <c r="J3" s="51"/>
      <c r="K3" s="26"/>
      <c r="L3" s="26"/>
      <c r="M3" s="27"/>
    </row>
    <row r="4" spans="1:13" s="9" customFormat="1" ht="45" customHeight="1">
      <c r="A4" s="49"/>
      <c r="B4" s="50"/>
      <c r="C4" s="43" t="s">
        <v>253</v>
      </c>
      <c r="D4" s="43"/>
      <c r="E4" s="43" t="s">
        <v>252</v>
      </c>
      <c r="F4" s="43"/>
      <c r="G4" s="60" t="s">
        <v>254</v>
      </c>
      <c r="H4" s="60"/>
      <c r="I4" s="43" t="s">
        <v>251</v>
      </c>
      <c r="J4" s="43"/>
      <c r="K4" s="43" t="s">
        <v>255</v>
      </c>
      <c r="L4" s="43"/>
      <c r="M4" s="1" t="s">
        <v>2</v>
      </c>
    </row>
    <row r="5" spans="1:13" s="9" customFormat="1" ht="13.5" customHeight="1">
      <c r="A5" s="49"/>
      <c r="B5" s="50"/>
      <c r="C5" s="2" t="s">
        <v>3</v>
      </c>
      <c r="D5" s="2" t="s">
        <v>4</v>
      </c>
      <c r="E5" s="2" t="s">
        <v>3</v>
      </c>
      <c r="F5" s="2" t="s">
        <v>4</v>
      </c>
      <c r="G5" s="2" t="s">
        <v>3</v>
      </c>
      <c r="H5" s="2" t="s">
        <v>4</v>
      </c>
      <c r="I5" s="2" t="s">
        <v>3</v>
      </c>
      <c r="J5" s="2" t="s">
        <v>4</v>
      </c>
      <c r="K5" s="2" t="s">
        <v>3</v>
      </c>
      <c r="L5" s="2" t="s">
        <v>4</v>
      </c>
      <c r="M5" s="1" t="s">
        <v>5</v>
      </c>
    </row>
    <row r="6" spans="1:13" s="9" customFormat="1" ht="14.25" customHeight="1">
      <c r="A6" s="3">
        <v>1</v>
      </c>
      <c r="B6" s="4" t="s">
        <v>21</v>
      </c>
      <c r="C6" s="7">
        <v>30</v>
      </c>
      <c r="D6" s="7">
        <f>C6*30</f>
        <v>900</v>
      </c>
      <c r="E6" s="7">
        <v>15</v>
      </c>
      <c r="F6" s="7">
        <f>E6*55</f>
        <v>825</v>
      </c>
      <c r="G6" s="7"/>
      <c r="H6" s="7">
        <f>G6*35</f>
        <v>0</v>
      </c>
      <c r="I6" s="7"/>
      <c r="J6" s="7">
        <f>I6*35</f>
        <v>0</v>
      </c>
      <c r="K6" s="7"/>
      <c r="L6" s="7">
        <f>K6*55</f>
        <v>0</v>
      </c>
      <c r="M6" s="42">
        <f>L6+J6+H6+F6+D6</f>
        <v>1725</v>
      </c>
    </row>
    <row r="7" s="9" customFormat="1" ht="14.25" customHeight="1"/>
    <row r="8" s="9" customFormat="1" ht="14.25" customHeight="1"/>
    <row r="9" s="9" customFormat="1" ht="14.25" customHeight="1"/>
    <row r="10" s="9" customFormat="1" ht="14.25" customHeight="1"/>
    <row r="11" spans="1:13" s="9" customFormat="1" ht="14.2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="9" customFormat="1" ht="14.25" customHeight="1">
      <c r="A12" s="12"/>
    </row>
    <row r="13" s="9" customFormat="1" ht="14.25" customHeight="1">
      <c r="A13" s="12"/>
    </row>
    <row r="14" s="9" customFormat="1" ht="14.25" customHeight="1">
      <c r="A14" s="12"/>
    </row>
    <row r="15" s="9" customFormat="1" ht="14.25" customHeight="1">
      <c r="A15" s="12"/>
    </row>
    <row r="16" s="9" customFormat="1" ht="14.25" customHeight="1">
      <c r="A16" s="12"/>
    </row>
    <row r="17" s="9" customFormat="1" ht="14.25" customHeight="1">
      <c r="A17" s="12"/>
    </row>
    <row r="18" s="9" customFormat="1" ht="14.25" customHeight="1">
      <c r="A18" s="12"/>
    </row>
    <row r="19" s="9" customFormat="1" ht="14.25" customHeight="1">
      <c r="A19" s="12"/>
    </row>
    <row r="20" s="9" customFormat="1" ht="14.25" customHeight="1">
      <c r="A20" s="12"/>
    </row>
    <row r="21" s="9" customFormat="1" ht="14.25" customHeight="1">
      <c r="A21" s="12"/>
    </row>
    <row r="22" s="9" customFormat="1" ht="14.25" customHeight="1">
      <c r="A22" s="12"/>
    </row>
    <row r="23" s="9" customFormat="1" ht="14.25" customHeight="1">
      <c r="A23" s="12"/>
    </row>
    <row r="24" s="9" customFormat="1" ht="14.25" customHeight="1">
      <c r="A24" s="12"/>
    </row>
    <row r="25" s="9" customFormat="1" ht="14.25" customHeight="1">
      <c r="A25" s="12"/>
    </row>
    <row r="26" s="9" customFormat="1" ht="14.25" customHeight="1">
      <c r="A26" s="12"/>
    </row>
    <row r="27" s="9" customFormat="1" ht="14.25" customHeight="1">
      <c r="A27" s="12"/>
    </row>
    <row r="28" s="9" customFormat="1" ht="14.25" customHeight="1">
      <c r="A28" s="12"/>
    </row>
    <row r="29" s="9" customFormat="1" ht="14.25" customHeight="1">
      <c r="A29" s="12"/>
    </row>
    <row r="30" s="9" customFormat="1" ht="14.25" customHeight="1">
      <c r="A30" s="12"/>
    </row>
    <row r="31" s="9" customFormat="1" ht="14.25" customHeight="1">
      <c r="A31" s="12"/>
    </row>
    <row r="32" s="9" customFormat="1" ht="14.25" customHeight="1">
      <c r="A32" s="12"/>
    </row>
    <row r="33" s="9" customFormat="1" ht="14.25" customHeight="1">
      <c r="A33" s="12"/>
    </row>
    <row r="34" s="9" customFormat="1" ht="14.25" customHeight="1">
      <c r="A34" s="12"/>
    </row>
    <row r="35" s="9" customFormat="1" ht="14.25" customHeight="1">
      <c r="A35" s="12"/>
    </row>
    <row r="36" s="9" customFormat="1" ht="14.25" customHeight="1">
      <c r="A36" s="12"/>
    </row>
    <row r="37" spans="1:13" s="19" customFormat="1" ht="14.25" customHeight="1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="9" customFormat="1" ht="14.25" customHeight="1">
      <c r="A38" s="12"/>
    </row>
    <row r="39" s="9" customFormat="1" ht="14.25" customHeight="1">
      <c r="A39" s="12"/>
    </row>
    <row r="40" s="9" customFormat="1" ht="12.75">
      <c r="A40" s="12"/>
    </row>
    <row r="41" s="9" customFormat="1" ht="12.75">
      <c r="A41" s="12"/>
    </row>
    <row r="42" s="9" customFormat="1" ht="12.75">
      <c r="A42" s="12"/>
    </row>
    <row r="43" s="9" customFormat="1" ht="12.75">
      <c r="A43" s="12"/>
    </row>
    <row r="44" s="9" customFormat="1" ht="12.75">
      <c r="A44" s="12"/>
    </row>
    <row r="45" s="9" customFormat="1" ht="12.75">
      <c r="A45" s="12"/>
    </row>
    <row r="46" s="9" customFormat="1" ht="12.75">
      <c r="A46" s="12"/>
    </row>
    <row r="47" s="9" customFormat="1" ht="12.75">
      <c r="A47" s="12"/>
    </row>
    <row r="48" s="9" customFormat="1" ht="12.75">
      <c r="A48" s="12"/>
    </row>
  </sheetData>
  <sheetProtection/>
  <mergeCells count="9">
    <mergeCell ref="K4:L4"/>
    <mergeCell ref="G4:H4"/>
    <mergeCell ref="I4:J4"/>
    <mergeCell ref="A2:J2"/>
    <mergeCell ref="C3:J3"/>
    <mergeCell ref="A3:A5"/>
    <mergeCell ref="B3:B5"/>
    <mergeCell ref="C4:D4"/>
    <mergeCell ref="E4:F4"/>
  </mergeCells>
  <printOptions/>
  <pageMargins left="0" right="0" top="0" bottom="0" header="0.5118110236220472" footer="0.5118110236220472"/>
  <pageSetup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Y48"/>
  <sheetViews>
    <sheetView zoomScalePageLayoutView="0" workbookViewId="0" topLeftCell="A1">
      <pane xSplit="2" ySplit="4" topLeftCell="R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6" sqref="A6"/>
    </sheetView>
  </sheetViews>
  <sheetFormatPr defaultColWidth="9.140625" defaultRowHeight="12.75"/>
  <cols>
    <col min="1" max="1" width="3.28125" style="12" customWidth="1"/>
    <col min="2" max="2" width="19.28125" style="9" customWidth="1"/>
    <col min="3" max="3" width="3.57421875" style="9" customWidth="1"/>
    <col min="4" max="4" width="7.8515625" style="9" customWidth="1"/>
    <col min="5" max="5" width="3.00390625" style="9" customWidth="1"/>
    <col min="6" max="6" width="7.421875" style="9" customWidth="1"/>
    <col min="7" max="7" width="4.421875" style="9" customWidth="1"/>
    <col min="8" max="8" width="7.28125" style="9" customWidth="1"/>
    <col min="9" max="9" width="3.8515625" style="9" customWidth="1"/>
    <col min="10" max="10" width="5.7109375" style="9" customWidth="1"/>
    <col min="11" max="11" width="3.28125" style="9" customWidth="1"/>
    <col min="12" max="12" width="6.140625" style="9" customWidth="1"/>
    <col min="13" max="13" width="3.421875" style="9" customWidth="1"/>
    <col min="14" max="14" width="6.7109375" style="9" customWidth="1"/>
    <col min="15" max="15" width="3.28125" style="9" customWidth="1"/>
    <col min="16" max="16" width="5.00390625" style="9" customWidth="1"/>
    <col min="17" max="17" width="3.57421875" style="9" customWidth="1"/>
    <col min="18" max="18" width="5.7109375" style="9" customWidth="1"/>
    <col min="19" max="19" width="3.8515625" style="9" customWidth="1"/>
    <col min="20" max="20" width="5.8515625" style="9" customWidth="1"/>
    <col min="21" max="21" width="2.8515625" style="9" customWidth="1"/>
    <col min="22" max="22" width="5.00390625" style="9" customWidth="1"/>
    <col min="23" max="23" width="2.57421875" style="9" customWidth="1"/>
    <col min="24" max="24" width="6.28125" style="9" customWidth="1"/>
    <col min="25" max="25" width="4.8515625" style="9" customWidth="1"/>
    <col min="26" max="26" width="6.28125" style="9" customWidth="1"/>
    <col min="27" max="27" width="3.57421875" style="9" customWidth="1"/>
    <col min="28" max="28" width="6.421875" style="9" customWidth="1"/>
    <col min="29" max="29" width="3.421875" style="9" customWidth="1"/>
    <col min="30" max="30" width="5.28125" style="9" customWidth="1"/>
    <col min="31" max="31" width="5.00390625" style="9" customWidth="1"/>
    <col min="32" max="32" width="6.8515625" style="9" customWidth="1"/>
    <col min="33" max="33" width="3.8515625" style="9" customWidth="1"/>
    <col min="34" max="34" width="5.140625" style="9" customWidth="1"/>
    <col min="35" max="35" width="3.8515625" style="9" customWidth="1"/>
    <col min="36" max="36" width="5.00390625" style="9" customWidth="1"/>
    <col min="37" max="37" width="3.7109375" style="9" customWidth="1"/>
    <col min="38" max="38" width="5.28125" style="9" customWidth="1"/>
    <col min="39" max="39" width="3.28125" style="9" customWidth="1"/>
    <col min="40" max="40" width="5.421875" style="9" customWidth="1"/>
    <col min="41" max="41" width="3.8515625" style="9" customWidth="1"/>
    <col min="42" max="42" width="4.57421875" style="9" customWidth="1"/>
    <col min="43" max="43" width="2.8515625" style="9" customWidth="1"/>
    <col min="44" max="44" width="5.421875" style="9" customWidth="1"/>
    <col min="45" max="45" width="3.8515625" style="9" customWidth="1"/>
    <col min="46" max="46" width="5.00390625" style="9" customWidth="1"/>
    <col min="47" max="47" width="5.00390625" style="9" hidden="1" customWidth="1"/>
    <col min="48" max="48" width="6.8515625" style="9" hidden="1" customWidth="1"/>
    <col min="49" max="49" width="5.00390625" style="9" hidden="1" customWidth="1"/>
    <col min="50" max="50" width="6.8515625" style="9" hidden="1" customWidth="1"/>
    <col min="51" max="51" width="9.28125" style="9" customWidth="1"/>
  </cols>
  <sheetData>
    <row r="1" spans="1:38" s="9" customFormat="1" ht="12.75">
      <c r="A1" s="12"/>
      <c r="AJ1" s="9" t="s">
        <v>149</v>
      </c>
      <c r="AL1" s="9" t="s">
        <v>149</v>
      </c>
    </row>
    <row r="2" spans="1:51" s="9" customFormat="1" ht="16.5" customHeight="1">
      <c r="A2" s="46" t="s">
        <v>161</v>
      </c>
      <c r="B2" s="47"/>
      <c r="C2" s="47"/>
      <c r="D2" s="47"/>
      <c r="E2" s="47"/>
      <c r="F2" s="47"/>
      <c r="G2" s="47"/>
      <c r="H2" s="47"/>
      <c r="I2" s="47"/>
      <c r="J2" s="47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1"/>
    </row>
    <row r="3" spans="1:51" s="9" customFormat="1" ht="12.75" customHeight="1">
      <c r="A3" s="49" t="s">
        <v>0</v>
      </c>
      <c r="B3" s="50" t="s">
        <v>1</v>
      </c>
      <c r="C3" s="51"/>
      <c r="D3" s="51"/>
      <c r="E3" s="51"/>
      <c r="F3" s="51"/>
      <c r="G3" s="51"/>
      <c r="H3" s="51"/>
      <c r="I3" s="17"/>
      <c r="J3" s="17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2"/>
    </row>
    <row r="4" spans="1:51" s="9" customFormat="1" ht="57.75" customHeight="1">
      <c r="A4" s="49"/>
      <c r="B4" s="50"/>
      <c r="C4" s="43" t="s">
        <v>137</v>
      </c>
      <c r="D4" s="43"/>
      <c r="E4" s="43" t="s">
        <v>138</v>
      </c>
      <c r="F4" s="43"/>
      <c r="G4" s="43" t="s">
        <v>139</v>
      </c>
      <c r="H4" s="43"/>
      <c r="I4" s="43" t="s">
        <v>259</v>
      </c>
      <c r="J4" s="43"/>
      <c r="K4" s="43" t="s">
        <v>262</v>
      </c>
      <c r="L4" s="43"/>
      <c r="M4" s="43" t="s">
        <v>263</v>
      </c>
      <c r="N4" s="43"/>
      <c r="O4" s="43" t="s">
        <v>147</v>
      </c>
      <c r="P4" s="43"/>
      <c r="Q4" s="43" t="s">
        <v>40</v>
      </c>
      <c r="R4" s="43"/>
      <c r="S4" s="43" t="s">
        <v>148</v>
      </c>
      <c r="T4" s="43"/>
      <c r="U4" s="43" t="s">
        <v>258</v>
      </c>
      <c r="V4" s="43"/>
      <c r="W4" s="43" t="s">
        <v>261</v>
      </c>
      <c r="X4" s="43"/>
      <c r="Y4" s="43" t="s">
        <v>260</v>
      </c>
      <c r="Z4" s="43"/>
      <c r="AA4" s="43" t="s">
        <v>25</v>
      </c>
      <c r="AB4" s="43"/>
      <c r="AC4" s="43" t="s">
        <v>180</v>
      </c>
      <c r="AD4" s="43"/>
      <c r="AE4" s="44" t="s">
        <v>200</v>
      </c>
      <c r="AF4" s="45"/>
      <c r="AG4" s="43" t="s">
        <v>201</v>
      </c>
      <c r="AH4" s="43"/>
      <c r="AI4" s="43" t="s">
        <v>264</v>
      </c>
      <c r="AJ4" s="43"/>
      <c r="AK4" s="43" t="s">
        <v>208</v>
      </c>
      <c r="AL4" s="43"/>
      <c r="AM4" s="43" t="s">
        <v>265</v>
      </c>
      <c r="AN4" s="43"/>
      <c r="AO4" s="43" t="s">
        <v>209</v>
      </c>
      <c r="AP4" s="43"/>
      <c r="AQ4" s="43" t="s">
        <v>214</v>
      </c>
      <c r="AR4" s="43"/>
      <c r="AS4" s="44" t="s">
        <v>215</v>
      </c>
      <c r="AT4" s="45"/>
      <c r="AU4" s="43"/>
      <c r="AV4" s="43"/>
      <c r="AW4" s="43"/>
      <c r="AX4" s="43"/>
      <c r="AY4" s="1" t="s">
        <v>23</v>
      </c>
    </row>
    <row r="5" spans="1:51" s="9" customFormat="1" ht="11.25" customHeight="1">
      <c r="A5" s="49"/>
      <c r="B5" s="50"/>
      <c r="C5" s="2" t="s">
        <v>3</v>
      </c>
      <c r="D5" s="2" t="s">
        <v>4</v>
      </c>
      <c r="E5" s="2" t="s">
        <v>3</v>
      </c>
      <c r="F5" s="2" t="s">
        <v>4</v>
      </c>
      <c r="G5" s="2" t="s">
        <v>3</v>
      </c>
      <c r="H5" s="2" t="s">
        <v>4</v>
      </c>
      <c r="I5" s="2" t="s">
        <v>3</v>
      </c>
      <c r="J5" s="2" t="s">
        <v>4</v>
      </c>
      <c r="K5" s="2" t="s">
        <v>3</v>
      </c>
      <c r="L5" s="35" t="s">
        <v>4</v>
      </c>
      <c r="M5" s="2" t="s">
        <v>3</v>
      </c>
      <c r="N5" s="2" t="s">
        <v>4</v>
      </c>
      <c r="O5" s="2" t="s">
        <v>3</v>
      </c>
      <c r="P5" s="2" t="s">
        <v>4</v>
      </c>
      <c r="Q5" s="2" t="s">
        <v>3</v>
      </c>
      <c r="R5" s="2" t="s">
        <v>4</v>
      </c>
      <c r="S5" s="2" t="s">
        <v>3</v>
      </c>
      <c r="T5" s="2" t="s">
        <v>4</v>
      </c>
      <c r="U5" s="2" t="s">
        <v>3</v>
      </c>
      <c r="V5" s="2" t="s">
        <v>4</v>
      </c>
      <c r="W5" s="2" t="s">
        <v>3</v>
      </c>
      <c r="X5" s="2" t="s">
        <v>4</v>
      </c>
      <c r="Y5" s="2" t="s">
        <v>3</v>
      </c>
      <c r="Z5" s="2" t="s">
        <v>4</v>
      </c>
      <c r="AA5" s="2" t="s">
        <v>3</v>
      </c>
      <c r="AB5" s="2" t="s">
        <v>4</v>
      </c>
      <c r="AC5" s="2" t="s">
        <v>3</v>
      </c>
      <c r="AD5" s="2" t="s">
        <v>4</v>
      </c>
      <c r="AE5" s="2" t="s">
        <v>3</v>
      </c>
      <c r="AF5" s="2" t="s">
        <v>4</v>
      </c>
      <c r="AG5" s="2" t="s">
        <v>3</v>
      </c>
      <c r="AH5" s="2" t="s">
        <v>4</v>
      </c>
      <c r="AI5" s="2" t="s">
        <v>3</v>
      </c>
      <c r="AJ5" s="2" t="s">
        <v>4</v>
      </c>
      <c r="AK5" s="2" t="s">
        <v>3</v>
      </c>
      <c r="AL5" s="2" t="s">
        <v>4</v>
      </c>
      <c r="AM5" s="2" t="s">
        <v>3</v>
      </c>
      <c r="AN5" s="2" t="s">
        <v>4</v>
      </c>
      <c r="AO5" s="2" t="s">
        <v>3</v>
      </c>
      <c r="AP5" s="2" t="s">
        <v>4</v>
      </c>
      <c r="AQ5" s="2" t="s">
        <v>3</v>
      </c>
      <c r="AR5" s="2" t="s">
        <v>4</v>
      </c>
      <c r="AS5" s="2" t="s">
        <v>3</v>
      </c>
      <c r="AT5" s="2" t="s">
        <v>4</v>
      </c>
      <c r="AU5" s="2" t="s">
        <v>3</v>
      </c>
      <c r="AV5" s="2" t="s">
        <v>4</v>
      </c>
      <c r="AW5" s="2" t="s">
        <v>3</v>
      </c>
      <c r="AX5" s="2" t="s">
        <v>4</v>
      </c>
      <c r="AY5" s="1" t="s">
        <v>5</v>
      </c>
    </row>
    <row r="6" spans="1:51" s="9" customFormat="1" ht="14.25" customHeight="1">
      <c r="A6" s="3">
        <v>1</v>
      </c>
      <c r="B6" s="4" t="s">
        <v>21</v>
      </c>
      <c r="C6" s="5"/>
      <c r="D6" s="7">
        <f>C6*11000</f>
        <v>0</v>
      </c>
      <c r="E6" s="5"/>
      <c r="F6" s="7">
        <f>E6*11000</f>
        <v>0</v>
      </c>
      <c r="G6" s="5"/>
      <c r="H6" s="7">
        <f>G6*25000</f>
        <v>0</v>
      </c>
      <c r="I6" s="5"/>
      <c r="J6" s="6"/>
      <c r="K6" s="7"/>
      <c r="L6" s="7">
        <f>K6*22000</f>
        <v>0</v>
      </c>
      <c r="M6" s="7"/>
      <c r="N6" s="7">
        <f>M6*12000</f>
        <v>0</v>
      </c>
      <c r="O6" s="7"/>
      <c r="P6" s="6"/>
      <c r="Q6" s="7"/>
      <c r="R6" s="7">
        <f>Q6*10000</f>
        <v>0</v>
      </c>
      <c r="S6" s="7"/>
      <c r="T6" s="7">
        <f>S6*10000</f>
        <v>0</v>
      </c>
      <c r="U6" s="7"/>
      <c r="V6" s="7">
        <f>U6*11800</f>
        <v>0</v>
      </c>
      <c r="W6" s="7"/>
      <c r="X6" s="7">
        <f>W6*18800</f>
        <v>0</v>
      </c>
      <c r="Y6" s="7"/>
      <c r="Z6" s="7">
        <f>Y6*18800</f>
        <v>0</v>
      </c>
      <c r="AA6" s="7"/>
      <c r="AB6" s="7">
        <f>AA6*10000</f>
        <v>0</v>
      </c>
      <c r="AC6" s="7"/>
      <c r="AD6" s="6"/>
      <c r="AE6" s="7"/>
      <c r="AF6" s="7">
        <f>AE6*10000</f>
        <v>0</v>
      </c>
      <c r="AG6" s="7"/>
      <c r="AH6" s="6"/>
      <c r="AI6" s="7"/>
      <c r="AJ6" s="7">
        <f>AI6*8000</f>
        <v>0</v>
      </c>
      <c r="AK6" s="7"/>
      <c r="AL6" s="6"/>
      <c r="AM6" s="7"/>
      <c r="AN6" s="6"/>
      <c r="AO6" s="7"/>
      <c r="AP6" s="6"/>
      <c r="AQ6" s="7"/>
      <c r="AR6" s="6"/>
      <c r="AS6" s="7"/>
      <c r="AT6" s="6"/>
      <c r="AU6" s="7"/>
      <c r="AV6" s="6"/>
      <c r="AW6" s="7"/>
      <c r="AX6" s="6"/>
      <c r="AY6" s="42">
        <f>AT6+AR6+AP6+AN6+AL6+AJ6+AH6+AF6+AD6+AB6+Z6+V6+T6+R6+P6+N6+L6+J6+H6+F6+D6</f>
        <v>0</v>
      </c>
    </row>
    <row r="7" s="9" customFormat="1" ht="14.25" customHeight="1"/>
    <row r="8" s="9" customFormat="1" ht="14.25" customHeight="1"/>
    <row r="9" s="9" customFormat="1" ht="14.25" customHeight="1"/>
    <row r="10" s="9" customFormat="1" ht="14.25" customHeight="1"/>
    <row r="11" spans="1:51" s="9" customFormat="1" ht="14.2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</row>
    <row r="12" s="9" customFormat="1" ht="14.25" customHeight="1"/>
    <row r="13" s="9" customFormat="1" ht="14.25" customHeight="1"/>
    <row r="14" s="9" customFormat="1" ht="14.25" customHeight="1">
      <c r="A14" s="12"/>
    </row>
    <row r="15" s="9" customFormat="1" ht="14.25" customHeight="1">
      <c r="A15" s="12"/>
    </row>
    <row r="16" s="9" customFormat="1" ht="14.25" customHeight="1">
      <c r="A16" s="12"/>
    </row>
    <row r="17" s="9" customFormat="1" ht="14.25" customHeight="1">
      <c r="A17" s="12"/>
    </row>
    <row r="18" s="9" customFormat="1" ht="14.25" customHeight="1">
      <c r="A18" s="12"/>
    </row>
    <row r="19" s="9" customFormat="1" ht="14.25" customHeight="1">
      <c r="A19" s="12"/>
    </row>
    <row r="20" s="9" customFormat="1" ht="14.25" customHeight="1">
      <c r="A20" s="12"/>
    </row>
    <row r="21" s="9" customFormat="1" ht="14.25" customHeight="1">
      <c r="A21" s="12"/>
    </row>
    <row r="22" s="9" customFormat="1" ht="14.25" customHeight="1">
      <c r="A22" s="12"/>
    </row>
    <row r="23" s="9" customFormat="1" ht="14.25" customHeight="1">
      <c r="A23" s="12"/>
    </row>
    <row r="24" s="9" customFormat="1" ht="14.25" customHeight="1">
      <c r="A24" s="12"/>
    </row>
    <row r="25" s="9" customFormat="1" ht="14.25" customHeight="1">
      <c r="A25" s="12"/>
    </row>
    <row r="26" s="9" customFormat="1" ht="14.25" customHeight="1">
      <c r="A26" s="12"/>
    </row>
    <row r="27" s="9" customFormat="1" ht="14.25" customHeight="1">
      <c r="A27" s="12"/>
    </row>
    <row r="28" s="9" customFormat="1" ht="14.25" customHeight="1">
      <c r="A28" s="12"/>
    </row>
    <row r="29" s="9" customFormat="1" ht="14.25" customHeight="1">
      <c r="A29" s="12"/>
    </row>
    <row r="30" s="9" customFormat="1" ht="14.25" customHeight="1">
      <c r="A30" s="12"/>
    </row>
    <row r="31" s="9" customFormat="1" ht="14.25" customHeight="1">
      <c r="A31" s="12"/>
    </row>
    <row r="32" s="9" customFormat="1" ht="14.25" customHeight="1">
      <c r="A32" s="12"/>
    </row>
    <row r="33" s="9" customFormat="1" ht="14.25" customHeight="1">
      <c r="A33" s="12"/>
    </row>
    <row r="34" s="9" customFormat="1" ht="14.25" customHeight="1">
      <c r="A34" s="12"/>
    </row>
    <row r="35" s="9" customFormat="1" ht="14.25" customHeight="1">
      <c r="A35" s="12"/>
    </row>
    <row r="36" s="9" customFormat="1" ht="14.25" customHeight="1">
      <c r="A36" s="12"/>
    </row>
    <row r="37" spans="1:51" s="11" customFormat="1" ht="14.25" customHeight="1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</row>
    <row r="38" s="9" customFormat="1" ht="12.75">
      <c r="A38" s="12"/>
    </row>
    <row r="39" s="9" customFormat="1" ht="12.75">
      <c r="A39" s="12"/>
    </row>
    <row r="40" s="9" customFormat="1" ht="12.75">
      <c r="A40" s="12"/>
    </row>
    <row r="41" s="9" customFormat="1" ht="12.75">
      <c r="A41" s="12"/>
    </row>
    <row r="42" s="9" customFormat="1" ht="12.75">
      <c r="A42" s="12"/>
    </row>
    <row r="43" s="9" customFormat="1" ht="12.75">
      <c r="A43" s="12"/>
    </row>
    <row r="44" s="9" customFormat="1" ht="12.75">
      <c r="A44" s="12"/>
    </row>
    <row r="45" s="9" customFormat="1" ht="12.75">
      <c r="A45" s="12"/>
    </row>
    <row r="46" s="9" customFormat="1" ht="12.75">
      <c r="A46" s="12"/>
    </row>
    <row r="47" s="9" customFormat="1" ht="12.75">
      <c r="A47" s="12"/>
    </row>
    <row r="48" s="9" customFormat="1" ht="12.75">
      <c r="A48" s="12"/>
    </row>
  </sheetData>
  <sheetProtection/>
  <mergeCells count="29">
    <mergeCell ref="AA4:AB4"/>
    <mergeCell ref="O4:P4"/>
    <mergeCell ref="Q4:R4"/>
    <mergeCell ref="AI4:AJ4"/>
    <mergeCell ref="AK4:AL4"/>
    <mergeCell ref="S4:T4"/>
    <mergeCell ref="AW4:AX4"/>
    <mergeCell ref="AQ4:AR4"/>
    <mergeCell ref="AS4:AT4"/>
    <mergeCell ref="AU4:AV4"/>
    <mergeCell ref="W4:X4"/>
    <mergeCell ref="A2:J2"/>
    <mergeCell ref="A3:A5"/>
    <mergeCell ref="B3:B5"/>
    <mergeCell ref="C3:H3"/>
    <mergeCell ref="K4:L4"/>
    <mergeCell ref="E4:F4"/>
    <mergeCell ref="I4:J4"/>
    <mergeCell ref="G4:H4"/>
    <mergeCell ref="K3:AY3"/>
    <mergeCell ref="C4:D4"/>
    <mergeCell ref="Y4:Z4"/>
    <mergeCell ref="AC4:AD4"/>
    <mergeCell ref="AM4:AN4"/>
    <mergeCell ref="AO4:AP4"/>
    <mergeCell ref="AG4:AH4"/>
    <mergeCell ref="AE4:AF4"/>
    <mergeCell ref="M4:N4"/>
    <mergeCell ref="U4:V4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</cp:lastModifiedBy>
  <cp:lastPrinted>2016-10-20T07:15:31Z</cp:lastPrinted>
  <dcterms:created xsi:type="dcterms:W3CDTF">1996-10-08T23:32:33Z</dcterms:created>
  <dcterms:modified xsi:type="dcterms:W3CDTF">2017-12-02T14:15:08Z</dcterms:modified>
  <cp:category/>
  <cp:version/>
  <cp:contentType/>
  <cp:contentStatus/>
</cp:coreProperties>
</file>